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44C79A1A-9E77-474B-A707-0F44DD5CA3E8}" xr6:coauthVersionLast="46" xr6:coauthVersionMax="46" xr10:uidLastSave="{00000000-0000-0000-0000-000000000000}"/>
  <bookViews>
    <workbookView xWindow="-28920" yWindow="-120" windowWidth="29040" windowHeight="15840" tabRatio="894" activeTab="5" xr2:uid="{00000000-000D-0000-FFFF-FFFF00000000}"/>
  </bookViews>
  <sheets>
    <sheet name="0 - SKUPNA REKAPITULACIJA" sheetId="11" r:id="rId1"/>
    <sheet name="1 - NOVOGRADNJA MOSTU" sheetId="21" r:id="rId2"/>
    <sheet name="2 - CESTA" sheetId="25" r:id="rId3"/>
    <sheet name="3.1-VGU-Sevnična" sheetId="23" r:id="rId4"/>
    <sheet name="3.2-VGU-Bela" sheetId="24" r:id="rId5"/>
    <sheet name="4-TK vodi" sheetId="31" r:id="rId6"/>
    <sheet name="5-CR-NN" sheetId="30" r:id="rId7"/>
    <sheet name="6- OBVOZNA CESTA" sheetId="28" r:id="rId8"/>
    <sheet name="7-Rušitev" sheetId="29" r:id="rId9"/>
  </sheets>
  <externalReferences>
    <externalReference r:id="rId10"/>
    <externalReference r:id="rId11"/>
  </externalReferences>
  <definedNames>
    <definedName name="_Regression_Int" localSheetId="5" hidden="1">1</definedName>
    <definedName name="Cesta">#REF!</definedName>
    <definedName name="Obvoz">#REF!</definedName>
    <definedName name="_xlnm.Print_Area" localSheetId="0">'0 - SKUPNA REKAPITULACIJA'!$A$1:$H$37</definedName>
    <definedName name="_xlnm.Print_Area" localSheetId="1">'1 - NOVOGRADNJA MOSTU'!$A$1:$H$397</definedName>
    <definedName name="_xlnm.Print_Area" localSheetId="2">'2 - CESTA'!$A$1:$H$287</definedName>
    <definedName name="_xlnm.Print_Area" localSheetId="3">'3.1-VGU-Sevnična'!$B$1:$I$243</definedName>
    <definedName name="_xlnm.Print_Area" localSheetId="4">'3.2-VGU-Bela'!$B$1:$I$172</definedName>
    <definedName name="_xlnm.Print_Area" localSheetId="5">'4-TK vodi'!$A$1:$N$157</definedName>
    <definedName name="_xlnm.Print_Area" localSheetId="6">'5-CR-NN'!$A$1:$J$282</definedName>
    <definedName name="_xlnm.Print_Area" localSheetId="7">'6- OBVOZNA CESTA'!$A$1:$H$166</definedName>
    <definedName name="Print_Area_MI" localSheetId="2">#REF!</definedName>
    <definedName name="Print_Area_MI" localSheetId="5">'4-TK vodi'!$A$1:$M$129</definedName>
    <definedName name="Print_Area_MI" localSheetId="7">#REF!</definedName>
    <definedName name="Print_Area_MI">#REF!</definedName>
  </definedNames>
  <calcPr calcId="181029" concurrentCalc="0"/>
</workbook>
</file>

<file path=xl/calcChain.xml><?xml version="1.0" encoding="utf-8"?>
<calcChain xmlns="http://schemas.openxmlformats.org/spreadsheetml/2006/main">
  <c r="M72" i="31" l="1"/>
  <c r="M8" i="31"/>
  <c r="K76" i="31"/>
  <c r="H134" i="30"/>
  <c r="I188" i="30"/>
  <c r="H190" i="30"/>
  <c r="I132" i="30"/>
  <c r="I66" i="30"/>
  <c r="H68" i="30"/>
  <c r="H208" i="21"/>
  <c r="H210" i="21"/>
  <c r="F392" i="21"/>
  <c r="H366" i="21"/>
  <c r="H368" i="21"/>
  <c r="H274" i="21"/>
  <c r="H280" i="21"/>
  <c r="H284" i="21"/>
  <c r="H375" i="21"/>
  <c r="H381" i="21"/>
  <c r="H386" i="21"/>
  <c r="H389" i="21"/>
  <c r="H392" i="21"/>
  <c r="H395" i="21"/>
  <c r="H397" i="21"/>
  <c r="H19" i="21"/>
  <c r="I19" i="21"/>
  <c r="I6" i="30"/>
  <c r="I8" i="30"/>
  <c r="I10" i="30"/>
  <c r="I12" i="30"/>
  <c r="I14" i="30"/>
  <c r="I16" i="30"/>
  <c r="I18" i="30"/>
  <c r="I20" i="30"/>
  <c r="I22" i="30"/>
  <c r="I24" i="30"/>
  <c r="I26" i="30"/>
  <c r="I22" i="23"/>
  <c r="I22" i="24"/>
  <c r="H54" i="25"/>
  <c r="M84" i="31"/>
  <c r="M80" i="31"/>
  <c r="M68" i="31"/>
  <c r="M64" i="31"/>
  <c r="M60" i="31"/>
  <c r="M56" i="31"/>
  <c r="M52" i="31"/>
  <c r="M44" i="31"/>
  <c r="M40" i="31"/>
  <c r="M36" i="31"/>
  <c r="M32" i="31"/>
  <c r="M28" i="31"/>
  <c r="M24" i="31"/>
  <c r="M20" i="31"/>
  <c r="M16" i="31"/>
  <c r="M12" i="31"/>
  <c r="I186" i="30"/>
  <c r="I184" i="30"/>
  <c r="I182" i="30"/>
  <c r="I180" i="30"/>
  <c r="I178" i="30"/>
  <c r="I176" i="30"/>
  <c r="I174" i="30"/>
  <c r="I172" i="30"/>
  <c r="I170" i="30"/>
  <c r="I168" i="30"/>
  <c r="I166" i="30"/>
  <c r="I164" i="30"/>
  <c r="I162" i="30"/>
  <c r="I160" i="30"/>
  <c r="I158" i="30"/>
  <c r="I156" i="30"/>
  <c r="I154" i="30"/>
  <c r="I130" i="30"/>
  <c r="I128" i="30"/>
  <c r="I126" i="30"/>
  <c r="I124" i="30"/>
  <c r="I122" i="30"/>
  <c r="I120" i="30"/>
  <c r="I118" i="30"/>
  <c r="I116" i="30"/>
  <c r="I114" i="30"/>
  <c r="I112" i="30"/>
  <c r="I110" i="30"/>
  <c r="I108" i="30"/>
  <c r="I106" i="30"/>
  <c r="I104" i="30"/>
  <c r="I102" i="30"/>
  <c r="I100" i="30"/>
  <c r="I98" i="30"/>
  <c r="I64" i="30"/>
  <c r="I62" i="30"/>
  <c r="I60" i="30"/>
  <c r="I58" i="30"/>
  <c r="I56" i="30"/>
  <c r="I54" i="30"/>
  <c r="I52" i="30"/>
  <c r="I50" i="30"/>
  <c r="I30" i="30"/>
  <c r="I28" i="30"/>
  <c r="I152" i="24"/>
  <c r="I150" i="24"/>
  <c r="I225" i="23"/>
  <c r="I223" i="23"/>
  <c r="J151" i="24"/>
  <c r="J164" i="24"/>
  <c r="I190" i="30"/>
  <c r="I192" i="30"/>
  <c r="I217" i="30"/>
  <c r="M76" i="31"/>
  <c r="M87" i="31"/>
  <c r="M92" i="31"/>
  <c r="M95" i="31"/>
  <c r="H9" i="11"/>
  <c r="I153" i="24"/>
  <c r="I164" i="24"/>
  <c r="I226" i="23"/>
  <c r="I236" i="23"/>
  <c r="I68" i="30"/>
  <c r="I70" i="30"/>
  <c r="I212" i="30"/>
  <c r="I134" i="30"/>
  <c r="I136" i="30"/>
  <c r="I214" i="30"/>
  <c r="H229" i="25"/>
  <c r="H237" i="25"/>
  <c r="H239" i="25"/>
  <c r="I219" i="30"/>
  <c r="H10" i="11"/>
  <c r="M97" i="31"/>
  <c r="M99" i="31"/>
  <c r="E64" i="28"/>
  <c r="E102" i="28"/>
  <c r="H102" i="28"/>
  <c r="H42" i="29"/>
  <c r="H38" i="29"/>
  <c r="H33" i="29"/>
  <c r="H27" i="29"/>
  <c r="H22" i="29"/>
  <c r="H15" i="29"/>
  <c r="H164" i="28"/>
  <c r="H162" i="28"/>
  <c r="H159" i="28"/>
  <c r="H157" i="28"/>
  <c r="H150" i="28"/>
  <c r="H148" i="28"/>
  <c r="H145" i="28"/>
  <c r="H143" i="28"/>
  <c r="H140" i="28"/>
  <c r="H138" i="28"/>
  <c r="H129" i="28"/>
  <c r="H127" i="28"/>
  <c r="H119" i="28"/>
  <c r="H115" i="28"/>
  <c r="H112" i="28"/>
  <c r="H100" i="28"/>
  <c r="H97" i="28"/>
  <c r="H95" i="28"/>
  <c r="H92" i="28"/>
  <c r="H89" i="28"/>
  <c r="H87" i="28"/>
  <c r="H78" i="28"/>
  <c r="H76" i="28"/>
  <c r="H74" i="28"/>
  <c r="H70" i="28"/>
  <c r="H67" i="28"/>
  <c r="H64" i="28"/>
  <c r="H62" i="28"/>
  <c r="H60" i="28"/>
  <c r="H56" i="28"/>
  <c r="H54" i="28"/>
  <c r="I221" i="30"/>
  <c r="I222" i="30"/>
  <c r="G46" i="29"/>
  <c r="H46" i="29"/>
  <c r="H47" i="29"/>
  <c r="H64" i="29"/>
  <c r="H68" i="29"/>
  <c r="H12" i="11"/>
  <c r="H80" i="28"/>
  <c r="G8" i="28"/>
  <c r="H121" i="28"/>
  <c r="G12" i="28"/>
  <c r="H131" i="28"/>
  <c r="G14" i="28"/>
  <c r="H104" i="28"/>
  <c r="G10" i="28"/>
  <c r="H152" i="28"/>
  <c r="G18" i="28"/>
  <c r="H166" i="28"/>
  <c r="G20" i="28"/>
  <c r="G22" i="28"/>
  <c r="G24" i="28"/>
  <c r="G26" i="28"/>
  <c r="G28" i="28"/>
  <c r="H70" i="29"/>
  <c r="H72" i="29"/>
  <c r="H11" i="11"/>
  <c r="H257" i="25"/>
  <c r="H285" i="25"/>
  <c r="H283" i="25"/>
  <c r="H281" i="25"/>
  <c r="H279" i="25"/>
  <c r="H277" i="25"/>
  <c r="H275" i="25"/>
  <c r="H273" i="25"/>
  <c r="H264" i="25"/>
  <c r="H262" i="25"/>
  <c r="H260" i="25"/>
  <c r="H254" i="25"/>
  <c r="H252" i="25"/>
  <c r="H250" i="25"/>
  <c r="H248" i="25"/>
  <c r="H246" i="25"/>
  <c r="H243" i="25"/>
  <c r="H241" i="25"/>
  <c r="H233" i="25"/>
  <c r="H235" i="25"/>
  <c r="H231" i="25"/>
  <c r="H227" i="25"/>
  <c r="H225" i="25"/>
  <c r="H216" i="25"/>
  <c r="H218" i="25"/>
  <c r="H16" i="25"/>
  <c r="H209" i="25"/>
  <c r="H207" i="25"/>
  <c r="H204" i="25"/>
  <c r="H202" i="25"/>
  <c r="H200" i="25"/>
  <c r="H198" i="25"/>
  <c r="H196" i="25"/>
  <c r="H193" i="25"/>
  <c r="H191" i="25"/>
  <c r="E188" i="25"/>
  <c r="H188" i="25"/>
  <c r="E186" i="25"/>
  <c r="H186" i="25"/>
  <c r="H184" i="25"/>
  <c r="H182" i="25"/>
  <c r="H179" i="25"/>
  <c r="H177" i="25"/>
  <c r="H168" i="25"/>
  <c r="H164" i="25"/>
  <c r="H162" i="25"/>
  <c r="H160" i="25"/>
  <c r="H158" i="25"/>
  <c r="H155" i="25"/>
  <c r="E153" i="25"/>
  <c r="H153" i="25"/>
  <c r="H150" i="25"/>
  <c r="H147" i="25"/>
  <c r="H145" i="25"/>
  <c r="H135" i="25"/>
  <c r="E133" i="25"/>
  <c r="H133" i="25"/>
  <c r="E131" i="25"/>
  <c r="H131" i="25"/>
  <c r="E129" i="25"/>
  <c r="H129" i="25"/>
  <c r="E124" i="25"/>
  <c r="H124" i="25"/>
  <c r="H122" i="25"/>
  <c r="H119" i="25"/>
  <c r="H117" i="25"/>
  <c r="H115" i="25"/>
  <c r="H112" i="25"/>
  <c r="H109" i="25"/>
  <c r="H107" i="25"/>
  <c r="H104" i="25"/>
  <c r="H102" i="25"/>
  <c r="H100" i="25"/>
  <c r="H98" i="25"/>
  <c r="H96" i="25"/>
  <c r="H94" i="25"/>
  <c r="H92" i="25"/>
  <c r="H83" i="25"/>
  <c r="H81" i="25"/>
  <c r="H78" i="25"/>
  <c r="H76" i="25"/>
  <c r="H74" i="25"/>
  <c r="H72" i="25"/>
  <c r="H69" i="25"/>
  <c r="H67" i="25"/>
  <c r="H65" i="25"/>
  <c r="H63" i="25"/>
  <c r="H60" i="25"/>
  <c r="H56" i="25"/>
  <c r="H266" i="25"/>
  <c r="H18" i="25"/>
  <c r="H170" i="25"/>
  <c r="H12" i="25"/>
  <c r="H211" i="25"/>
  <c r="H14" i="25"/>
  <c r="H85" i="25"/>
  <c r="H8" i="25"/>
  <c r="H287" i="25"/>
  <c r="H20" i="25"/>
  <c r="E127" i="25"/>
  <c r="H127" i="25"/>
  <c r="H137" i="25"/>
  <c r="H10" i="25"/>
  <c r="H22" i="25"/>
  <c r="H24" i="25"/>
  <c r="J162" i="24"/>
  <c r="J165" i="24"/>
  <c r="J160" i="24"/>
  <c r="J158" i="24"/>
  <c r="J145" i="24"/>
  <c r="I142" i="24"/>
  <c r="I136" i="24"/>
  <c r="I129" i="24"/>
  <c r="I127" i="24"/>
  <c r="I122" i="24"/>
  <c r="I114" i="24"/>
  <c r="I109" i="24"/>
  <c r="G105" i="24"/>
  <c r="I105" i="24"/>
  <c r="I96" i="24"/>
  <c r="I92" i="24"/>
  <c r="J80" i="24"/>
  <c r="I79" i="24"/>
  <c r="J73" i="24"/>
  <c r="I71" i="24"/>
  <c r="J67" i="24"/>
  <c r="I65" i="24"/>
  <c r="G55" i="24"/>
  <c r="I55" i="24"/>
  <c r="I47" i="24"/>
  <c r="I42" i="24"/>
  <c r="J34" i="24"/>
  <c r="I32" i="24"/>
  <c r="I31" i="24"/>
  <c r="I28" i="24"/>
  <c r="I27" i="24"/>
  <c r="I16" i="24"/>
  <c r="J13" i="24"/>
  <c r="I13" i="24"/>
  <c r="G11" i="24"/>
  <c r="I11" i="24"/>
  <c r="J231" i="23"/>
  <c r="J226" i="23"/>
  <c r="J224" i="23"/>
  <c r="J218" i="23"/>
  <c r="J153" i="24"/>
  <c r="I215" i="23"/>
  <c r="I210" i="23"/>
  <c r="I205" i="23"/>
  <c r="I201" i="23"/>
  <c r="I197" i="23"/>
  <c r="I189" i="23"/>
  <c r="I187" i="23"/>
  <c r="I180" i="23"/>
  <c r="I168" i="23"/>
  <c r="I166" i="23"/>
  <c r="I163" i="23"/>
  <c r="I160" i="23"/>
  <c r="I156" i="23"/>
  <c r="I149" i="23"/>
  <c r="G143" i="23"/>
  <c r="I143" i="23"/>
  <c r="I136" i="23"/>
  <c r="I134" i="23"/>
  <c r="I129" i="23"/>
  <c r="I121" i="23"/>
  <c r="I113" i="23"/>
  <c r="I109" i="23"/>
  <c r="I106" i="23"/>
  <c r="I98" i="23"/>
  <c r="G93" i="23"/>
  <c r="I93" i="23"/>
  <c r="J80" i="23"/>
  <c r="I79" i="23"/>
  <c r="J73" i="23"/>
  <c r="I71" i="23"/>
  <c r="J67" i="23"/>
  <c r="I65" i="23"/>
  <c r="G54" i="23"/>
  <c r="I54" i="23"/>
  <c r="I47" i="23"/>
  <c r="I42" i="23"/>
  <c r="J34" i="23"/>
  <c r="I32" i="23"/>
  <c r="I31" i="23"/>
  <c r="I28" i="23"/>
  <c r="I27" i="23"/>
  <c r="I16" i="23"/>
  <c r="J13" i="23"/>
  <c r="I13" i="23"/>
  <c r="G11" i="23"/>
  <c r="I11" i="23"/>
  <c r="I143" i="24"/>
  <c r="I130" i="24"/>
  <c r="I115" i="24"/>
  <c r="I34" i="24"/>
  <c r="I158" i="24"/>
  <c r="I150" i="23"/>
  <c r="I137" i="23"/>
  <c r="I169" i="23"/>
  <c r="I123" i="23"/>
  <c r="I34" i="23"/>
  <c r="I233" i="23"/>
  <c r="I190" i="23"/>
  <c r="I216" i="23"/>
  <c r="J234" i="23"/>
  <c r="J236" i="23"/>
  <c r="J237" i="23"/>
  <c r="H26" i="25"/>
  <c r="H28" i="25"/>
  <c r="H6" i="11"/>
  <c r="J167" i="24"/>
  <c r="J169" i="24"/>
  <c r="J171" i="24"/>
  <c r="I80" i="24"/>
  <c r="I160" i="24"/>
  <c r="I80" i="23"/>
  <c r="I234" i="23"/>
  <c r="I145" i="24"/>
  <c r="I162" i="24"/>
  <c r="I167" i="24"/>
  <c r="H8" i="11"/>
  <c r="I218" i="23"/>
  <c r="I235" i="23"/>
  <c r="I239" i="23"/>
  <c r="H7" i="11"/>
  <c r="I169" i="24"/>
  <c r="I171" i="24"/>
  <c r="I241" i="23"/>
  <c r="I243" i="23"/>
  <c r="H193" i="21"/>
  <c r="H62" i="21"/>
  <c r="H13" i="21"/>
  <c r="I202" i="21"/>
  <c r="I208" i="21"/>
  <c r="H259" i="21"/>
  <c r="H360" i="21"/>
  <c r="H354" i="21"/>
  <c r="H348" i="21"/>
  <c r="H342" i="21"/>
  <c r="H336" i="21"/>
  <c r="H331" i="21"/>
  <c r="H326" i="21"/>
  <c r="H322" i="21"/>
  <c r="H318" i="21"/>
  <c r="H315" i="21"/>
  <c r="H311" i="21"/>
  <c r="H306" i="21"/>
  <c r="H301" i="21"/>
  <c r="H297" i="21"/>
  <c r="H293" i="21"/>
  <c r="F284" i="21"/>
  <c r="H269" i="21"/>
  <c r="H264" i="21"/>
  <c r="H254" i="21"/>
  <c r="H249" i="21"/>
  <c r="H240" i="21"/>
  <c r="H236" i="21"/>
  <c r="H231" i="21"/>
  <c r="H227" i="21"/>
  <c r="H217" i="21"/>
  <c r="I13" i="21"/>
  <c r="H185" i="21"/>
  <c r="H176" i="21"/>
  <c r="I176" i="21"/>
  <c r="H162" i="21"/>
  <c r="H159" i="21"/>
  <c r="I155" i="21"/>
  <c r="H152" i="21"/>
  <c r="H146" i="21"/>
  <c r="H137" i="21"/>
  <c r="H134" i="21"/>
  <c r="I131" i="21"/>
  <c r="I141" i="21"/>
  <c r="H129" i="21"/>
  <c r="H120" i="21"/>
  <c r="H116" i="21"/>
  <c r="H110" i="21"/>
  <c r="H104" i="21"/>
  <c r="H100" i="21"/>
  <c r="H95" i="21"/>
  <c r="H90" i="21"/>
  <c r="I83" i="21"/>
  <c r="H81" i="21"/>
  <c r="I76" i="21"/>
  <c r="H76" i="21"/>
  <c r="H67" i="21"/>
  <c r="H58" i="21"/>
  <c r="I50" i="21"/>
  <c r="H50" i="21"/>
  <c r="H47" i="21"/>
  <c r="I43" i="21"/>
  <c r="H43" i="21"/>
  <c r="I17" i="21"/>
  <c r="I15" i="21"/>
  <c r="I11" i="21"/>
  <c r="I9" i="21"/>
  <c r="I7" i="21"/>
  <c r="H222" i="21"/>
  <c r="H83" i="21"/>
  <c r="H7" i="21"/>
  <c r="H164" i="21"/>
  <c r="H195" i="21"/>
  <c r="H11" i="21"/>
  <c r="I185" i="21"/>
  <c r="I21" i="21"/>
  <c r="I23" i="21"/>
  <c r="I25" i="21"/>
  <c r="H9" i="21"/>
  <c r="H15" i="21"/>
  <c r="H21" i="21"/>
  <c r="H5" i="11"/>
  <c r="H14" i="11"/>
  <c r="H15" i="11"/>
  <c r="H16" i="11"/>
  <c r="H23" i="21"/>
  <c r="H25" i="21"/>
</calcChain>
</file>

<file path=xl/sharedStrings.xml><?xml version="1.0" encoding="utf-8"?>
<sst xmlns="http://schemas.openxmlformats.org/spreadsheetml/2006/main" count="1924" uniqueCount="865">
  <si>
    <t>SKUPAJ z DDV:</t>
  </si>
  <si>
    <t>DDV 22%</t>
  </si>
  <si>
    <t>SKUPAJ:</t>
  </si>
  <si>
    <t>TUJE STORITVE</t>
  </si>
  <si>
    <t>6.</t>
  </si>
  <si>
    <t>5.</t>
  </si>
  <si>
    <t>4.</t>
  </si>
  <si>
    <t>VOZIŠČNE KONSTRUKCIJE</t>
  </si>
  <si>
    <t>3.</t>
  </si>
  <si>
    <t>2.</t>
  </si>
  <si>
    <t>PREDDELA</t>
  </si>
  <si>
    <t>1.</t>
  </si>
  <si>
    <t>Projekt:</t>
  </si>
  <si>
    <t>kos</t>
  </si>
  <si>
    <t>ČIŠČENJE TERENA</t>
  </si>
  <si>
    <t>GEODETSKA DELA</t>
  </si>
  <si>
    <t>BREŽINE IN ZELENICE</t>
  </si>
  <si>
    <t>PLANUM TEMELJNIH TAL</t>
  </si>
  <si>
    <t>Površinski izkop plodne zemljine – 1. kategorije – strojno z odrivom do 50 m</t>
  </si>
  <si>
    <t>21</t>
  </si>
  <si>
    <t>IZKOPI</t>
  </si>
  <si>
    <t>Izdelava projektne dokumentacije za projekt izvedenih del</t>
  </si>
  <si>
    <t>ur</t>
  </si>
  <si>
    <t>Geotehnični nadzor</t>
  </si>
  <si>
    <t>Projektantski nadzor</t>
  </si>
  <si>
    <t>PRESKUSI, NADZOR IN TEHNIČNA DOKUMENTACIJA</t>
  </si>
  <si>
    <t>7.9</t>
  </si>
  <si>
    <t>NOVOGRADNJA MOSTU</t>
  </si>
  <si>
    <t>REKONSTRUKCIJA CESTE</t>
  </si>
  <si>
    <t>ZAŠČITA IN PRESTAVITEV TK VODA</t>
  </si>
  <si>
    <t>OBVOZNA CESTA</t>
  </si>
  <si>
    <t>RUŠITEV OBSTOJEČEGA MOSTU</t>
  </si>
  <si>
    <t>REKAPITULACIJA:</t>
  </si>
  <si>
    <t>1</t>
  </si>
  <si>
    <t>2</t>
  </si>
  <si>
    <t>3</t>
  </si>
  <si>
    <t>4</t>
  </si>
  <si>
    <t>22% DDV</t>
  </si>
  <si>
    <t>SKUPAJ Z DDV:</t>
  </si>
  <si>
    <t>PRIPRAVLJALNA DELA</t>
  </si>
  <si>
    <t>Odstranjevanje gradbišča z demontažo in odvozom</t>
  </si>
  <si>
    <t>gradbiščnih naprav in objektov</t>
  </si>
  <si>
    <t>PREDDELA SKUPAJ:</t>
  </si>
  <si>
    <t>m2</t>
  </si>
  <si>
    <t>RAZPROSTIRANJE ODVEČNEGA MATERIALA</t>
  </si>
  <si>
    <t>TUJE STORITVE SKUPAJ:</t>
  </si>
  <si>
    <t>SKUPNA REKAPITULACIJA</t>
  </si>
  <si>
    <t>Opomba:</t>
  </si>
  <si>
    <t>m1</t>
  </si>
  <si>
    <t>m3</t>
  </si>
  <si>
    <t>7</t>
  </si>
  <si>
    <t>79 514</t>
  </si>
  <si>
    <t>Nepredvidena dela - 2% vseh del</t>
  </si>
  <si>
    <t>78 999</t>
  </si>
  <si>
    <t>79 351</t>
  </si>
  <si>
    <t>79 111</t>
  </si>
  <si>
    <t>beton hodnika</t>
  </si>
  <si>
    <t>Dobava in vgraditev plastične cevi premera 110mm v cementni</t>
  </si>
  <si>
    <t>73 374</t>
  </si>
  <si>
    <t>TELEKOMUNIKACIJSKE NAPRAVE</t>
  </si>
  <si>
    <t>73</t>
  </si>
  <si>
    <t>6</t>
  </si>
  <si>
    <t>OPREMA CEST</t>
  </si>
  <si>
    <t>GRADBENA IN OBRTNIŠKA DELA SKUPAJ:</t>
  </si>
  <si>
    <t>5</t>
  </si>
  <si>
    <t>Stik granitni robnik - betonska površina hodnika</t>
  </si>
  <si>
    <t>zmesjo iz umetnih organskih snovi</t>
  </si>
  <si>
    <t>4cm, s predhodnim premazom bližnjih površin in zapolnitvijo z</t>
  </si>
  <si>
    <t>Zatesnitev mejnih površin - stikov, širokih do 15mm in globokih do</t>
  </si>
  <si>
    <t>59 833</t>
  </si>
  <si>
    <t>Stik granitni robnik - asfaltna površina vozišča</t>
  </si>
  <si>
    <t>bitumensko zmesjo za tesnenje stikov</t>
  </si>
  <si>
    <t>Zatesnitev mejnih površin - stikov, širokih do 20mm in globokih do</t>
  </si>
  <si>
    <t>59 831</t>
  </si>
  <si>
    <t>Izdelava zaščitne plasti s pustim betonom ali ročno zbito nosilno plastjo bitugramoza</t>
  </si>
  <si>
    <t>59 745</t>
  </si>
  <si>
    <t>ki pridejo v stik z zemljino</t>
  </si>
  <si>
    <t>Zaščita hidroizolacije na betonskih površinah,</t>
  </si>
  <si>
    <t>v debelini do 3cm</t>
  </si>
  <si>
    <t>Izdelava zaščitne plasti iz trdih penastih plošč</t>
  </si>
  <si>
    <t>59 722</t>
  </si>
  <si>
    <t>s hladnim bitumenskim premazom 2x</t>
  </si>
  <si>
    <t>zaščita betonske konstrukcije na stikih z zemljino</t>
  </si>
  <si>
    <t xml:space="preserve">Izdelava hidroizolacije s tekočimi polimeri - </t>
  </si>
  <si>
    <t>59 675</t>
  </si>
  <si>
    <t>Hidroizolacija na prekladni konstrukciji in delno na prehodni plošči ( po detajlu naleganja preh-plošče)</t>
  </si>
  <si>
    <t>plast iz epoksidne malte 1:4 in posip s kremenčevim peskom</t>
  </si>
  <si>
    <t>Izdelava hidroizolacije z bitumenskimi trakovi, 4,5 ali 5mm, sprijemna</t>
  </si>
  <si>
    <t>59 652</t>
  </si>
  <si>
    <t>premaza z reakcijsko smolo v eni plasti in količini od 0,31 do 0,4 kg/m2</t>
  </si>
  <si>
    <t>59 422</t>
  </si>
  <si>
    <t>HIDROIZOLACIJE</t>
  </si>
  <si>
    <t>59/2</t>
  </si>
  <si>
    <t>43 mikronov</t>
  </si>
  <si>
    <t>Zaščita z vročim cinkanjem v povprečni debelini</t>
  </si>
  <si>
    <t>59 352</t>
  </si>
  <si>
    <t>ZAŠČITA KOVIN PROTI KOROZIJI</t>
  </si>
  <si>
    <t>59/1</t>
  </si>
  <si>
    <t>ZAŠČITNA DELA</t>
  </si>
  <si>
    <t>59</t>
  </si>
  <si>
    <t>in letom izgradnje objekta</t>
  </si>
  <si>
    <t>Dobava in vgraditev kovinske plošče z vpisanim nazivom izvajalca</t>
  </si>
  <si>
    <t>58 911</t>
  </si>
  <si>
    <t>na veljavno nivelmansko mrežo</t>
  </si>
  <si>
    <t>Dobava in vgraditev merilnih čepov (reperjev) vključno z navezavo</t>
  </si>
  <si>
    <t>58 821</t>
  </si>
  <si>
    <t>profilov z vertikalnimi polnili, visoke 120cm</t>
  </si>
  <si>
    <t>Dobava in vgraditev ograje za pešce iz jeklenih cevnih</t>
  </si>
  <si>
    <t>58 232 1</t>
  </si>
  <si>
    <t>KLJUČAVNIČARSKA DELA IN DELA V JEKLU</t>
  </si>
  <si>
    <t>58</t>
  </si>
  <si>
    <t>ocena 50% zidarskih del</t>
  </si>
  <si>
    <t xml:space="preserve">Razna dodatna in nepredvidena dela, </t>
  </si>
  <si>
    <t>54 590</t>
  </si>
  <si>
    <t>Zaščita vidnih površin opornikov in kril</t>
  </si>
  <si>
    <t>(ustreza Elastocolor primer-Mapei)</t>
  </si>
  <si>
    <t>s hidrofobnim/vodoodbojnim  premazom</t>
  </si>
  <si>
    <t>Zaščita površine cementnega betona</t>
  </si>
  <si>
    <t>54 515</t>
  </si>
  <si>
    <t>Metlanje hodnikov za pešce</t>
  </si>
  <si>
    <t>Metlanje površine cementnega betona</t>
  </si>
  <si>
    <t>54 542</t>
  </si>
  <si>
    <t>ZIDARSKA IN KAMNOSEŠKA DELA</t>
  </si>
  <si>
    <t>54</t>
  </si>
  <si>
    <t xml:space="preserve">Beton v temeljni gredi, opornikih in plošči </t>
  </si>
  <si>
    <t>53 254</t>
  </si>
  <si>
    <t>Beton prehodne plošče</t>
  </si>
  <si>
    <t>53 252</t>
  </si>
  <si>
    <t xml:space="preserve">Podložni beton pod temelji in prehodno ploščo </t>
  </si>
  <si>
    <t>v prerez do 0,15 m3/m2-m1</t>
  </si>
  <si>
    <t xml:space="preserve">Dobava in vgraditev cementnega betona C8/10 </t>
  </si>
  <si>
    <t>53 111</t>
  </si>
  <si>
    <t>kot je to opredeljeno v načrtu!</t>
  </si>
  <si>
    <t>postavke ojačenih betonov vsebujejo tudi dodatke betonu,</t>
  </si>
  <si>
    <t>DELA S CEMENTNIM BETONOM</t>
  </si>
  <si>
    <t>53</t>
  </si>
  <si>
    <t>kg</t>
  </si>
  <si>
    <t>B St 500 S s premerom 14 mm in večjim, za srednje zahtevno ojačitev</t>
  </si>
  <si>
    <t>Dobava in postavitev rebrastih žic iz visokovrednega naravno trdega jekla</t>
  </si>
  <si>
    <t xml:space="preserve">52 226 </t>
  </si>
  <si>
    <t>B St 500 S s premerom do 12 mm, za srednje zahtevno ojačitev</t>
  </si>
  <si>
    <t>52 222</t>
  </si>
  <si>
    <t>DELA Z JEKLOM ZA OJAČITEV</t>
  </si>
  <si>
    <t>52</t>
  </si>
  <si>
    <t>Opaž prekladne konstrukcije</t>
  </si>
  <si>
    <t>Izdelava podprtega opaža za ravno ploščo s podporo visoko od 2,1 do 4 m</t>
  </si>
  <si>
    <t>51 612</t>
  </si>
  <si>
    <t>Opaž robnih vencev</t>
  </si>
  <si>
    <t>visoko do 4 m</t>
  </si>
  <si>
    <t>Izdelava podprtega opaža za raven nosilec s podporo,</t>
  </si>
  <si>
    <t>51 512</t>
  </si>
  <si>
    <t xml:space="preserve">Dvostranski opaž opornikov  in kril </t>
  </si>
  <si>
    <t>visok 2,1 do 4 m</t>
  </si>
  <si>
    <t>Izdelava dvostranskega vezanega  opaža za raven zid,</t>
  </si>
  <si>
    <t>51 332</t>
  </si>
  <si>
    <t>Dvostranski opaž temeljne grede s tem. nastavkom</t>
  </si>
  <si>
    <t>Izdelava dvostranskega vezanega opaža za ravne temelje</t>
  </si>
  <si>
    <t>51 221</t>
  </si>
  <si>
    <t>TESARSKA DELA</t>
  </si>
  <si>
    <t>51</t>
  </si>
  <si>
    <t>GRADBENA IN OBRTNIŠKA DELA</t>
  </si>
  <si>
    <t>VOZIŠČNE KONSTRUKCIJE SKUPAJ:</t>
  </si>
  <si>
    <t>V postavki je zajeto-dobava, sidranje in polaganje robnikov - na objektu</t>
  </si>
  <si>
    <t>ROBNI ELEMENTI VOZIŠČ</t>
  </si>
  <si>
    <t>35</t>
  </si>
  <si>
    <t>v sestavi nove voziščne konstrukcije ceste</t>
  </si>
  <si>
    <t>nad oporniki - izven opornikov se izvede ustroj</t>
  </si>
  <si>
    <t>med granitnimi robniki v dolžini prekladne konstrukcije</t>
  </si>
  <si>
    <t xml:space="preserve">asfaltna površina mostne konstrukcije se izvede </t>
  </si>
  <si>
    <t>Obrabna asfaltna površina na mostu -</t>
  </si>
  <si>
    <t>32 268</t>
  </si>
  <si>
    <t>Zaporna plast na mostni konstrukciji-</t>
  </si>
  <si>
    <t>32 237</t>
  </si>
  <si>
    <t>OBRABNE IN ZAPORNE PLASTI</t>
  </si>
  <si>
    <t>32</t>
  </si>
  <si>
    <t>ZEMELJSKA DELA IN TEMELJENJE SKUPAJ:</t>
  </si>
  <si>
    <t>29 136</t>
  </si>
  <si>
    <t>29</t>
  </si>
  <si>
    <t>Obsekanje uvrtanih kolov iz ojačenega cementnega betona, premera 100 cm</t>
  </si>
  <si>
    <t>27 163</t>
  </si>
  <si>
    <t>Izdelava uvrtanih kolov iz ojačenega cementnega betona, sistema Benotto, premera 100 cm, izkop v vezljivi zemljini/zrnati kamnini, dolžine do 10 m</t>
  </si>
  <si>
    <t>27 113</t>
  </si>
  <si>
    <t>KOLI IN VODNJAKI</t>
  </si>
  <si>
    <t>27</t>
  </si>
  <si>
    <t>Doplačilo za zatravitev s semenom</t>
  </si>
  <si>
    <t>25 151</t>
  </si>
  <si>
    <t>Uporabi se prej odstranjeni humus pri izkopu</t>
  </si>
  <si>
    <t>Humuziranje brežine z valjanjem, v debelini do 15 cm - strojno</t>
  </si>
  <si>
    <t>25 122</t>
  </si>
  <si>
    <t>25</t>
  </si>
  <si>
    <t>NASIPI, ZASIPI, POSTELJICA IN GLINASTI NABOJ</t>
  </si>
  <si>
    <t>24</t>
  </si>
  <si>
    <t>Delovni plato za izvedbo uvrtanih pilotov</t>
  </si>
  <si>
    <t>23 421</t>
  </si>
  <si>
    <r>
      <t xml:space="preserve">Izdelava delovnega platoja iz </t>
    </r>
    <r>
      <rPr>
        <b/>
        <sz val="10"/>
        <rFont val="Arial"/>
        <family val="2"/>
        <charset val="238"/>
      </rPr>
      <t xml:space="preserve">izkopanega  materiala </t>
    </r>
    <r>
      <rPr>
        <sz val="10"/>
        <rFont val="Arial"/>
        <family val="2"/>
        <charset val="238"/>
      </rPr>
      <t>v debelini do 60 cm</t>
    </r>
  </si>
  <si>
    <t>LOČILNE IN FILTRSKE PLASTI   TER   DELOVNI PLATO</t>
  </si>
  <si>
    <t>23</t>
  </si>
  <si>
    <t xml:space="preserve">Ureditev planuma temeljnih tal vezljive zemljine – 3. kategorije </t>
  </si>
  <si>
    <t>22 112</t>
  </si>
  <si>
    <t>22</t>
  </si>
  <si>
    <t>29 121</t>
  </si>
  <si>
    <t xml:space="preserve">Izkop vezljive zemljine/zrnate kamnine – 3. kategorije za gradbene jame </t>
  </si>
  <si>
    <t>21 434</t>
  </si>
  <si>
    <t>Izkop humusa debeline do 30 cm</t>
  </si>
  <si>
    <t>21 112</t>
  </si>
  <si>
    <t>ZEMELJSKA DELA IN TEMELJENJE</t>
  </si>
  <si>
    <t>Organizacija gradbišča - odstranitev začasnih objektov</t>
  </si>
  <si>
    <t>13 312</t>
  </si>
  <si>
    <t>Organizacija gradbišča - postavitev začasnih objektov</t>
  </si>
  <si>
    <t>13 311</t>
  </si>
  <si>
    <t>Črpanje vode za zavarovanje gradbene jame, od 6 do 15 l/s</t>
  </si>
  <si>
    <t>13 252</t>
  </si>
  <si>
    <t>13</t>
  </si>
  <si>
    <t>odstranitev grmovne zarasti ob mostu</t>
  </si>
  <si>
    <t>(nad 50% pokritega tlorisa) - ročno</t>
  </si>
  <si>
    <t xml:space="preserve">Odstranitev grmovja na gosto porasli površini </t>
  </si>
  <si>
    <t>12 121</t>
  </si>
  <si>
    <t>12</t>
  </si>
  <si>
    <t>pri gradnji objekta s površino do 200 m2</t>
  </si>
  <si>
    <t>Določitev in preverjanje položajev, višin in smeri</t>
  </si>
  <si>
    <t>11 321</t>
  </si>
  <si>
    <t>objekta s površino nad 51 do 100 m2</t>
  </si>
  <si>
    <t>Postavitev in zavarovanje profilov za zakoličbo</t>
  </si>
  <si>
    <t>11 312</t>
  </si>
  <si>
    <t>11</t>
  </si>
  <si>
    <t xml:space="preserve">TUJE STORITVE </t>
  </si>
  <si>
    <t>11651</t>
  </si>
  <si>
    <t xml:space="preserve">Geodetski posnetek izvedenih del </t>
  </si>
  <si>
    <t>( posnetek za potrebe izdelave PID )</t>
  </si>
  <si>
    <t>za objekte globine 2,1 do 4,0 m – strojno z odrivom , planiranje dna ročno</t>
  </si>
  <si>
    <t>Izkop za delovni plato ( z dostopno potjo ) za izvedbo uvrtanih pilotov</t>
  </si>
  <si>
    <t>Široki izkop vezljive zemljine – 3. kategorije – strojno z odrivom do 50 m -(odstranitev delovnega platoja za izvedbo pilotov in izkop za AB sidrno gredo)</t>
  </si>
  <si>
    <t>Izkop za izvedbo temeljne grede</t>
  </si>
  <si>
    <t>29 151</t>
  </si>
  <si>
    <t>24 312</t>
  </si>
  <si>
    <t xml:space="preserve">Izdelava nasipa iz zrnate kamnine -3.kategorije (apnenčev ali dolomitni lomljenec, Dmax = 64mm) v plasteh, vključno z dobavo iz kamnoloma in sprotnim zgoščevanjem od 98% po MPP ter Ev2 = 80 MPa. </t>
  </si>
  <si>
    <t>Nasip se izvede od kote izkopa do dna zgornjega ustroja ceste oz. prehodne plošče ( zasipni klin za oporniki in krili )</t>
  </si>
  <si>
    <t xml:space="preserve">Postavka vsebuje : Obsekanje uvrtanih kolov v debelini cca. 30cm iz ojačanega cementnega betona F100cm, (na stiku z vezno gredo, kjer se armatura pilota pripravi za povezavo z armaturo vezne grede), z nakladanjem in prevozom 10 do 15 km ter odlaganjem. </t>
  </si>
  <si>
    <t>Nalaganje vezljive zemljine – 3. kategorije vključno s prevozom na razdaljo nad 10 do 15km in razprostiranjem</t>
  </si>
  <si>
    <t>Višek materiala od izkopa</t>
  </si>
  <si>
    <t>Dobava in vgraditev ojačenega cementnega betona C30/37 v prerez 0,16 do 0,30  m3/m2-m1 ( PV-II ,  XC2 )</t>
  </si>
  <si>
    <t>Dobava in vgraditev ojačenega cementnega betona C30/37 v prerez nad 0,50 m3/m2-m1 ( PV-II , XD1,  XF3)</t>
  </si>
  <si>
    <t>53 263</t>
  </si>
  <si>
    <t>Dobava in vgraditev ojačenega cementnega betona C35/45 v prerez 0,31 do 0,50 m3/m2-m1 ( PV-II , XD3, XF4,  )</t>
  </si>
  <si>
    <t>59 414</t>
  </si>
  <si>
    <t>Priprava podlage – površine cementnega betona s peskanjem</t>
  </si>
  <si>
    <t xml:space="preserve">2x - Izdelava sprijemne plasti – osnovnega premaza ali zalivnega </t>
  </si>
  <si>
    <t>osnovni premaz HI na prekladni konstrukciji in delno na prehodni plošči ( po detajlu naleganja preh-plošče)</t>
  </si>
  <si>
    <t>59 441</t>
  </si>
  <si>
    <t>Posip sprijemne plasti – osnovnega premaza s posušenim kremenčevim peskom zrnavosti 0,5/1 mm, količina do 1,0 kg/m2</t>
  </si>
  <si>
    <t>59 491</t>
  </si>
  <si>
    <r>
      <t>Izdelava sprijemne plasti –</t>
    </r>
    <r>
      <rPr>
        <b/>
        <sz val="10"/>
        <rFont val="Arial"/>
        <family val="2"/>
        <charset val="238"/>
      </rPr>
      <t xml:space="preserve"> izravnave</t>
    </r>
    <r>
      <rPr>
        <sz val="10"/>
        <rFont val="Arial"/>
        <family val="2"/>
        <charset val="238"/>
      </rPr>
      <t xml:space="preserve"> z bitumensko lepilno zmesjo za lopatico, količina do 1,5 kg/m2</t>
    </r>
  </si>
  <si>
    <t>59 646</t>
  </si>
  <si>
    <t>Izdelava zaključka vozišča po tehnologiji podaljšanja hidroizolacije na stiku prehodne plošče in prekladne konstrukcije, po načrtu</t>
  </si>
  <si>
    <t xml:space="preserve">detajl naleganja prehodne plošče </t>
  </si>
  <si>
    <t>59 792</t>
  </si>
  <si>
    <t>Izdelava ločilne plasti iz bitumeniziranih plutovinastih plošč, debelih 2 cm</t>
  </si>
  <si>
    <t>Plošče na stiku prehodne plošče in opornika                  ( po detajlu naleganja prehodne plošče)</t>
  </si>
  <si>
    <t>ODVODNJAVNJE</t>
  </si>
  <si>
    <t>PREDRAČUN  -  MOST</t>
  </si>
  <si>
    <t>PREDRAČUN INV. STROŠKOV ZA MOST ČEZ Sevnično</t>
  </si>
  <si>
    <t>53 253</t>
  </si>
  <si>
    <t>Dobava in vgraditev ojačenega cementnega betona C30/37 v prerez 0,31 do 0,50 m3/m2-m1 ( PV-II , XD1,  XF3)</t>
  </si>
  <si>
    <t>Beton v krilih</t>
  </si>
  <si>
    <t xml:space="preserve">Beton hodnikov in vencev </t>
  </si>
  <si>
    <t>ODVODNJAVANJE</t>
  </si>
  <si>
    <t>41</t>
  </si>
  <si>
    <t xml:space="preserve"> Površinsko odvodnjavanje</t>
  </si>
  <si>
    <t>41 600</t>
  </si>
  <si>
    <t>Dobava in vgraditev cevk fi 50mm, vroče cinkane za odvodnjavanje pronicujoče vode po detajlu.</t>
  </si>
  <si>
    <t>kom</t>
  </si>
  <si>
    <t>ODVODNJAVANJE SKUPAJ:</t>
  </si>
  <si>
    <t>V postavki je upoštevan tudi ves ostali material in vgradnja po detajlu, vključno s filtrom iz enozrnatega betona vezanega z umetno smolo. Dolžina cevi je prilagojena debelini prekladne konstrukcije, ki znaša 60 cm.</t>
  </si>
  <si>
    <r>
      <t xml:space="preserve">Priprava in organizacija gradbišča z vsemi objekti, deponijami, instalacijami in orodji, z zagotovitvijo varnostnih in higiensko tehničnih pogojev in predpisanimi oznakami gradbišča.  </t>
    </r>
    <r>
      <rPr>
        <b/>
        <sz val="10"/>
        <rFont val="Arial CE"/>
        <charset val="238"/>
      </rPr>
      <t>V postavki je vključeno tudi varovanje gradbene jame pred vdorom vode in začasno kanaliziranje potoka ob gradbišču s cevmi fi 120 cm v predvideni dolžini cca 26 m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vključno s potrebnimi začasnimi nasipi !!</t>
    </r>
  </si>
  <si>
    <t>21 425</t>
  </si>
  <si>
    <t>21 223</t>
  </si>
  <si>
    <t>Razprostiranje odvečne trde kamnine – 4. kategorije</t>
  </si>
  <si>
    <t>12 418</t>
  </si>
  <si>
    <t>Porušitev in odstranitev paraboličnega prepusta z višino nad 200 cm</t>
  </si>
  <si>
    <t>Dobava in vgraditev dvignjenega robnika iz naravnega kamna s prerezom 20/23 cm</t>
  </si>
  <si>
    <t>73 427</t>
  </si>
  <si>
    <t>Izdelava prehodnega revizijskega jaška</t>
  </si>
  <si>
    <t>iz cementnega betona, s kovinskim pokrovom za cevi, vgrajene v hodnik, jašek iz bet. cevi Ø80cm, globine 100cm, pokrov ltž 125kN.  V postavki je upoštevan izkop,  dobava in montaža z vsem pomožnim materialom</t>
  </si>
  <si>
    <t>postavke odstranitve obstoječega asfalta in ograj</t>
  </si>
  <si>
    <t>na mostu so upoštevane v načrtu cste !</t>
  </si>
  <si>
    <t>odstranitev betonsko-kamnite konstrukcije z venci</t>
  </si>
  <si>
    <t>PREDRAČUN DEL ZA UREDITEV potoka SEVNIČNA</t>
  </si>
  <si>
    <t>št.</t>
  </si>
  <si>
    <t>opis dela</t>
  </si>
  <si>
    <t>enota</t>
  </si>
  <si>
    <t>količina</t>
  </si>
  <si>
    <t>cena/enoto</t>
  </si>
  <si>
    <t>cena</t>
  </si>
  <si>
    <t>I.</t>
  </si>
  <si>
    <t xml:space="preserve"> </t>
  </si>
  <si>
    <t>I.1</t>
  </si>
  <si>
    <t>Obnovitev in zavarovanje zakoličbe trase</t>
  </si>
  <si>
    <t>od prereza P5-P10</t>
  </si>
  <si>
    <t>km</t>
  </si>
  <si>
    <t xml:space="preserve">Postavitev in zavarovanje prečnih profilov </t>
  </si>
  <si>
    <t>Geodetska dela pri gradnji objekta</t>
  </si>
  <si>
    <t>(podajanje in kontrola višin, potrebnih smeri)</t>
  </si>
  <si>
    <t>I.2</t>
  </si>
  <si>
    <t>Zakoličba in zavarovanje instalacijskih in</t>
  </si>
  <si>
    <t>komunalnih vodov z vsemi deli</t>
  </si>
  <si>
    <t>(križanje kanalizacije, vodovoda, elekto, komunikacijskih vodov)</t>
  </si>
  <si>
    <t>ocena</t>
  </si>
  <si>
    <t>Priprava in organizacija gradbišča z vsemi,</t>
  </si>
  <si>
    <t>objekti, deponijami, instalacijami in orodji,</t>
  </si>
  <si>
    <t xml:space="preserve">z zagotovitvijo in higiensko tehničnih </t>
  </si>
  <si>
    <t>pogojev in predpisanimi oznakami gradbišča</t>
  </si>
  <si>
    <t>ur bager</t>
  </si>
  <si>
    <t>ur  PK</t>
  </si>
  <si>
    <t>Odstranjevanje gradbišča z demontažo in</t>
  </si>
  <si>
    <t>odvozom gradbiščnih naprav in objektov</t>
  </si>
  <si>
    <t>II.</t>
  </si>
  <si>
    <t>ZEMELJSKA DELA</t>
  </si>
  <si>
    <t>II.1</t>
  </si>
  <si>
    <t xml:space="preserve">Široki izkop lahke zemljine-humus debeline </t>
  </si>
  <si>
    <t>20cm za dostopno pot</t>
  </si>
  <si>
    <t>20.0 m x 4.00 m x 0.20 m = 16.00 m3</t>
  </si>
  <si>
    <r>
      <t>m</t>
    </r>
    <r>
      <rPr>
        <vertAlign val="superscript"/>
        <sz val="10"/>
        <rFont val="Arial"/>
        <family val="2"/>
        <charset val="238"/>
      </rPr>
      <t>3</t>
    </r>
  </si>
  <si>
    <t>Strojni izkop zemeljsko-gramoznega materiala</t>
  </si>
  <si>
    <t>z odmetom na stran v dosegu ročice bagra</t>
  </si>
  <si>
    <t>in navadno globinsko žlico</t>
  </si>
  <si>
    <t>Po izkazu mas : 10.04m3</t>
  </si>
  <si>
    <t>Izkopi za zavarovanje brežine v lahki zemljini</t>
  </si>
  <si>
    <t>- III. ktg. Zemljine</t>
  </si>
  <si>
    <t xml:space="preserve">a) zavarovanje s kamnometom : </t>
  </si>
  <si>
    <t>1.275m3/m x 95.50 = 121.76 m3</t>
  </si>
  <si>
    <t xml:space="preserve">b) zavarovanje s kamnom v betonu : </t>
  </si>
  <si>
    <t>8.40m3/m x 10.00 = 84.00 m3</t>
  </si>
  <si>
    <t>II.2</t>
  </si>
  <si>
    <t>PLANUM TAL</t>
  </si>
  <si>
    <t xml:space="preserve">Strojno formiranje in planiranje brežin v </t>
  </si>
  <si>
    <t>predvidenih naklonih - po izkazu mas</t>
  </si>
  <si>
    <r>
      <t>m</t>
    </r>
    <r>
      <rPr>
        <vertAlign val="superscript"/>
        <sz val="10"/>
        <rFont val="Arial"/>
        <family val="2"/>
        <charset val="238"/>
      </rPr>
      <t>2</t>
    </r>
  </si>
  <si>
    <t>II.3</t>
  </si>
  <si>
    <t>Humuziranje brežin z valjanjem in posip s</t>
  </si>
  <si>
    <t>travnim semenom.</t>
  </si>
  <si>
    <t>Po izkazu mas : 97.16 m2</t>
  </si>
  <si>
    <t>II.4</t>
  </si>
  <si>
    <t>Razprostiranje odvečne lahke zemljine</t>
  </si>
  <si>
    <t>V postavki je upoštevan tudi odvoz na 10km</t>
  </si>
  <si>
    <t xml:space="preserve">odvišnega izkopanega materiala v predpisano </t>
  </si>
  <si>
    <t>stalno deponijo</t>
  </si>
  <si>
    <t>205.76+10.04=215.80m3</t>
  </si>
  <si>
    <t>III.</t>
  </si>
  <si>
    <t>OSTALA DELA</t>
  </si>
  <si>
    <t>III.1</t>
  </si>
  <si>
    <t>ZAVAROVALNA DELA</t>
  </si>
  <si>
    <t xml:space="preserve">Strojna izdelava kamnitih zložb s strojnim </t>
  </si>
  <si>
    <t xml:space="preserve">dodajanjem kamna ter ročno poravnavo </t>
  </si>
  <si>
    <t xml:space="preserve">gornje površine, deb. kamna 30-50 cm. </t>
  </si>
  <si>
    <t>Povečane količine za 20% zaradi prebiranja.</t>
  </si>
  <si>
    <t xml:space="preserve">a) zavarovanje s kamnom : </t>
  </si>
  <si>
    <t>-gramozna blazina deb.15cm</t>
  </si>
  <si>
    <t>0.275m3/m x 95.50m = 26.26 m3</t>
  </si>
  <si>
    <t>0.275m3/m x 6.00m = 1.65 m3</t>
  </si>
  <si>
    <t>-kamen</t>
  </si>
  <si>
    <t>1.00m3/m x 95.50 = 95.50 m3</t>
  </si>
  <si>
    <t>1.00m3/m x 6.00 = 6.00 m3</t>
  </si>
  <si>
    <t>101.50m3 x 1.20=121.80 m3</t>
  </si>
  <si>
    <t xml:space="preserve">dodajanjem kamna položenim v beton ter </t>
  </si>
  <si>
    <t xml:space="preserve">ročno poravnavo gornje površine, deb. kamna 30-50 cm. </t>
  </si>
  <si>
    <t xml:space="preserve">a) zavarovanje s kamnom v betonu : </t>
  </si>
  <si>
    <t>-gramozna blazina deb.20cm</t>
  </si>
  <si>
    <t>2.10m3/m x 10.00m = 21.00 m3</t>
  </si>
  <si>
    <t>-beton C16/20</t>
  </si>
  <si>
    <t>4.20m3/m x 10.00= 42.00m3</t>
  </si>
  <si>
    <t>42.00 m3 x 1.2 = 50.40 m3</t>
  </si>
  <si>
    <t xml:space="preserve">-izdelava in zabijanje lesenih pilotov v </t>
  </si>
  <si>
    <t>zemljini III.ktg.. Piloti so debeline 15-20 cm</t>
  </si>
  <si>
    <t>in dolžine 1.5-2.0 m.</t>
  </si>
  <si>
    <t>5kos/odbijač x 5kom=25 kos</t>
  </si>
  <si>
    <t>ZAVAROVALNA DELA SKUPAJ :</t>
  </si>
  <si>
    <t>III.2</t>
  </si>
  <si>
    <t>KAMNITO BETONSKI TALNI PRAG - 1kom</t>
  </si>
  <si>
    <t xml:space="preserve">z direktnim nakladanjem in odvozom na </t>
  </si>
  <si>
    <t>začasno deponijo na razdalji do 1km.</t>
  </si>
  <si>
    <t>KAMNITO BETONSKI TALNI PRAG SKUPAJ :</t>
  </si>
  <si>
    <t>III.3</t>
  </si>
  <si>
    <t>KAMNITI TALNI PRAG - 2kom</t>
  </si>
  <si>
    <t>6.1m3 x 1.20 x 2kom = 14.64m3</t>
  </si>
  <si>
    <t>KAMNITI TALNI PRAG SKUPAJ :</t>
  </si>
  <si>
    <t>III.4</t>
  </si>
  <si>
    <t>LESEN STOPNJA, h=0.20m - 1kom</t>
  </si>
  <si>
    <t xml:space="preserve">Strojna izdelava kamnitih zložb s strojnim dodajanjem </t>
  </si>
  <si>
    <t xml:space="preserve">kamna ter ročno poravnavo gornje površine z bagrom, </t>
  </si>
  <si>
    <t xml:space="preserve">deb. kamna 40-60 cm. </t>
  </si>
  <si>
    <t>Izdelava in zabijanje lesenih pilotov v zemljini III.ktg.</t>
  </si>
  <si>
    <t>Piloti so debeline 15-20 cm in dolžine 1.5-2.00 m.</t>
  </si>
  <si>
    <t>Dobava in pritrditev borovih poloblic</t>
  </si>
  <si>
    <t>deb. 15-20cm, dolžine 4.4m (0.4m3/prag)</t>
  </si>
  <si>
    <t>Vgradnja ločilnega geotekstila</t>
  </si>
  <si>
    <t>LESEN TALNI PRAG SKUPAJ :</t>
  </si>
  <si>
    <t>KAMNITO BETONSKI PRAG, h=0.25m - 1kom</t>
  </si>
  <si>
    <t>KAMNITO BETONSKI PRAG, h=0.25m SKUPAJ :</t>
  </si>
  <si>
    <t>III.5</t>
  </si>
  <si>
    <t>SKRIVALIŠČE ZA RIBE</t>
  </si>
  <si>
    <t>0.12m3/m x 3 kom = 0.36 m3</t>
  </si>
  <si>
    <t>Piloti so debeline 10-12 cm in dolžine 1.0-1.5 m.</t>
  </si>
  <si>
    <t>Dobava in pritrditev lesenih oblic deb. 8-10cm</t>
  </si>
  <si>
    <t>dolžine 1.0m</t>
  </si>
  <si>
    <t>0.01m3 x 28kos = 2.8 m3</t>
  </si>
  <si>
    <t>Dobava in polaganje betonskih cevi</t>
  </si>
  <si>
    <t>fi 30cm, dolžine 0.50m</t>
  </si>
  <si>
    <t>0.50 x 2kom</t>
  </si>
  <si>
    <t>Dobava in vgraditev posameznih kamnov deb.</t>
  </si>
  <si>
    <t>40-60cm</t>
  </si>
  <si>
    <t>0.20m3 x 10 kom = 2.00 m3</t>
  </si>
  <si>
    <t>SKRIVALIŠČE ZA RIBE SKUPAJ :</t>
  </si>
  <si>
    <t>OSTALA DELA SKUPAJ :</t>
  </si>
  <si>
    <t>PREDRAČUN DEL ZA UREDITEV potoka BELA</t>
  </si>
  <si>
    <t>od prereza P1B-P2B</t>
  </si>
  <si>
    <t>Po izkazu mas : 50.75m3</t>
  </si>
  <si>
    <t>2.55m3/m x 20.40 = 52.02 m3</t>
  </si>
  <si>
    <t>2.55m3/m x 8.00 = 20.40 m3</t>
  </si>
  <si>
    <t>1.65m3/m x 8.00 = 13.20m3</t>
  </si>
  <si>
    <t>Po izkazu mas : 69.02 m2</t>
  </si>
  <si>
    <t>50.75+85.62=136.37m3</t>
  </si>
  <si>
    <t>0.55m3/m x 20.40 = 11.22 m3</t>
  </si>
  <si>
    <t>2.00m3/m x 20.40 = 40.80 m3</t>
  </si>
  <si>
    <t>40.80m3 x 1.20=48.96 m3</t>
  </si>
  <si>
    <t>0.55m3/m x 8.00 = 4.40 m3</t>
  </si>
  <si>
    <t>0.40m3/m x 8.00 = 3.20 m3</t>
  </si>
  <si>
    <t>0.75m3/m x 8.00m = 6.00 m3</t>
  </si>
  <si>
    <t>0.50m3/m x 8.00 = 3.00m3</t>
  </si>
  <si>
    <t>2.00m3/m x 8.00= 16.00m3</t>
  </si>
  <si>
    <t>1.25m3/m x 8.00 = 10.00m3</t>
  </si>
  <si>
    <t>26.00 m3 x 1.2 = 31.20 m3</t>
  </si>
  <si>
    <t>KAMNITO BETONSKI TALNI PRAG - 2kom</t>
  </si>
  <si>
    <t>KAMNITI TALNI PRAG - 1kom</t>
  </si>
  <si>
    <t>3.80m3 x 1.20 = 4.56m3</t>
  </si>
  <si>
    <t>4.1</t>
  </si>
  <si>
    <t>4.2</t>
  </si>
  <si>
    <t>VG UREDITVE - Sevnična</t>
  </si>
  <si>
    <t>VG UREDITVE - Bela</t>
  </si>
  <si>
    <t xml:space="preserve">REKAPITULACIJA </t>
  </si>
  <si>
    <t>Načrt:</t>
  </si>
  <si>
    <r>
      <t xml:space="preserve">PZI-816/18-2
</t>
    </r>
    <r>
      <rPr>
        <b/>
        <sz val="10"/>
        <rFont val="Arial"/>
        <family val="2"/>
        <charset val="238"/>
      </rPr>
      <t xml:space="preserve"> </t>
    </r>
  </si>
  <si>
    <t>1. PREDDELA</t>
  </si>
  <si>
    <t>2.  ZEMELJSKA DELA</t>
  </si>
  <si>
    <t>3. VOZIŠČNE KONSTRUKCIJE</t>
  </si>
  <si>
    <t>4. ODVODNJAVANJE</t>
  </si>
  <si>
    <t>5. GRADBENA DELA</t>
  </si>
  <si>
    <t>6. PROMETNA OPREMA</t>
  </si>
  <si>
    <t>7. TUJE STORITVE</t>
  </si>
  <si>
    <t>Nepredvidena dela*</t>
  </si>
  <si>
    <r>
      <rPr>
        <sz val="10"/>
        <rFont val="Symbol"/>
        <family val="1"/>
        <charset val="2"/>
      </rPr>
      <t>·</t>
    </r>
    <r>
      <rPr>
        <sz val="10"/>
        <rFont val="Arial"/>
        <family val="2"/>
        <charset val="238"/>
      </rPr>
      <t>Upoštevati je potrebno vso veljavno zakonodajo, tehnične specifikacije (izdane s strani Direkcije RS za ceste), splošne tehnične pogoje (izdane s strani skupnosti za ceste 1989 + dopolnitve od 1989 dalje - pripravili DARS, DDC, ZAG).</t>
    </r>
  </si>
  <si>
    <r>
      <rPr>
        <sz val="10"/>
        <rFont val="Symbol"/>
        <family val="1"/>
        <charset val="2"/>
      </rPr>
      <t>·</t>
    </r>
    <r>
      <rPr>
        <sz val="10"/>
        <color theme="1"/>
        <rFont val="Arial"/>
        <family val="2"/>
        <charset val="238"/>
      </rPr>
      <t>Če ni s pogodbo ali tehničnimi pogoji določeno drugače, morajo biti v enotnih cenah vključeni vsi stroški za izvedbo posameznega dela (nabava materiala, stroški dela, preiskav, … ter vsi preostali stroški, ki niso posebej predvideni v posameznih postavkah ponudbenega oz. pogodbenega predračuna in so potrebni za izvedbo posameznih del)</t>
    </r>
  </si>
  <si>
    <t>*Nepredvidena dela, v kolikor so upravičena in z vpisom odgovornega nadzornika, v višini do 5% skupne vrednosti del.</t>
  </si>
  <si>
    <t>oznaka</t>
  </si>
  <si>
    <t>opis</t>
  </si>
  <si>
    <t>opomba</t>
  </si>
  <si>
    <t>projektantska</t>
  </si>
  <si>
    <t>količina x cena</t>
  </si>
  <si>
    <t>postavke</t>
  </si>
  <si>
    <t>cena za enoto</t>
  </si>
  <si>
    <t>1.1</t>
  </si>
  <si>
    <t>Obnova in zavarovanje zakoličbe osi trase ostale javne ceste v gričevnatem terenu</t>
  </si>
  <si>
    <t>Postavitev in zavarovanje prečnega profila ostale javne ceste v gričevnatem terenu</t>
  </si>
  <si>
    <t>1.2</t>
  </si>
  <si>
    <t>1.2.1</t>
  </si>
  <si>
    <t>Odstranitev grmovja, dreves, vej in panjev</t>
  </si>
  <si>
    <t>Odstranitev grmovja na redko porasli površini (do 50 % pokritega tlorisa) - strojno</t>
  </si>
  <si>
    <t>1.2.2</t>
  </si>
  <si>
    <t>Odstranitev prometne signalizacije in opreme</t>
  </si>
  <si>
    <t>Demontaža jeklene varnostne ograje</t>
  </si>
  <si>
    <r>
      <t>m</t>
    </r>
    <r>
      <rPr>
        <vertAlign val="superscript"/>
        <sz val="10"/>
        <rFont val="Arial"/>
        <family val="2"/>
        <charset val="238"/>
      </rPr>
      <t>1</t>
    </r>
  </si>
  <si>
    <t>N12</t>
  </si>
  <si>
    <t>Prestavitev obstoječih pohodniških smerokazev</t>
  </si>
  <si>
    <t>vključno z vsemi potrebnimi deli in materialom</t>
  </si>
  <si>
    <t>Odstranitev prometnega znaka s stranico/premerom 900 mm</t>
  </si>
  <si>
    <t>obst. znak 2102, 1109, 2307</t>
  </si>
  <si>
    <t>Odstranitev dopolnilne table</t>
  </si>
  <si>
    <t>dopolnini tabli pri prom. znaku 1109</t>
  </si>
  <si>
    <t>1.2.3</t>
  </si>
  <si>
    <t>Porušitev in odstranitev voziščnih konstrukcij</t>
  </si>
  <si>
    <t>Odkop humuzirane/zatravljene bankine, široke 0,51 do 1,0 m</t>
  </si>
  <si>
    <t>Porušitev in odstranitev asfaltne plasti v debelini 6 do 10 cm</t>
  </si>
  <si>
    <t xml:space="preserve">Rezkanje in odvoz asfaltne krovne plasti v debelini 4 do 7 cm </t>
  </si>
  <si>
    <t>*navezava na obstoječo asfaltno površino                                   *vključno s čiščenjem in emulzijskim premazom površine</t>
  </si>
  <si>
    <t>Rezanje asfaltne plasti s talno diamantno žago, debele 6 do 10 cm</t>
  </si>
  <si>
    <t>1.2.4</t>
  </si>
  <si>
    <t>Porušitev in odstranitev objektov</t>
  </si>
  <si>
    <t>Porušitev in odstranitev prepusta iz cevi s premerom do 60 cm</t>
  </si>
  <si>
    <t>v km 18.070 levo</t>
  </si>
  <si>
    <t>Porušitev in odstranitev montažne          zgradbe – barake</t>
  </si>
  <si>
    <t>obstoječa bus nadstrešnica</t>
  </si>
  <si>
    <t>Skupaj:</t>
  </si>
  <si>
    <t>2.1</t>
  </si>
  <si>
    <t>Površinski izkop plodne zemljine – 1. kategorije – strojno z odrivom do 100 m</t>
  </si>
  <si>
    <t xml:space="preserve">Površinski izkop plodne zemljine – 1. kategorije – strojno z nakladanjem </t>
  </si>
  <si>
    <t>Široki izkop zrnate kamnine – 3. kategorije – strojno z nakladanjem</t>
  </si>
  <si>
    <t>Široki izkop mehke kamnine – 4. kategorije z nakladanjem</t>
  </si>
  <si>
    <t>Izkop vezljive zemljine/zrnate kamnine – 3. kategorije za temelje, kanalske rove, prepuste, jaške in drenaže, širine do 1,0 m in globine 1,1 do 2,0 m – strojno, planiranje dna ročno</t>
  </si>
  <si>
    <t>Izkop vezljive zemljine/zrnate kamnine – 3. kategorije za temelje, kanalske rove, prepuste, jaške in drenaže, širine 1,1 do 2,0 m in globine 1,1 do 2,0 m – strojno, planiranje dna ročno</t>
  </si>
  <si>
    <t>Izkop vezljive/zrnate kamnine - 3. ktg za odvodne jarke in koritnice</t>
  </si>
  <si>
    <t>2.2</t>
  </si>
  <si>
    <t>Ureditev planuma temeljnih tal zrnate kamnine – 3. kategorije</t>
  </si>
  <si>
    <t>Ureditev planuma temeljnih tal mehke kamnine – 4. kategorije</t>
  </si>
  <si>
    <t>2.3</t>
  </si>
  <si>
    <t>LOČILNE IN FILTRSKE PLASTI</t>
  </si>
  <si>
    <r>
      <t>Dobava in vgraditev geotekstilije za ločilno plast (po načrtu), natezna trdnost nad 14 do 16 kN/m</t>
    </r>
    <r>
      <rPr>
        <vertAlign val="superscript"/>
        <sz val="10"/>
        <color theme="1"/>
        <rFont val="Arial"/>
        <family val="2"/>
        <charset val="238"/>
      </rPr>
      <t>2</t>
    </r>
  </si>
  <si>
    <t>2.4</t>
  </si>
  <si>
    <t>NASIPI, ZASIPI, KLINI, POSTELJICA IN GLINASTI NABOJ</t>
  </si>
  <si>
    <t>Izdelava nasipa iz mehke kamnine - 4.kategorije z dobavo iz kamnoloma</t>
  </si>
  <si>
    <t>Izdelava posteljice iz drobljenih kamnitih zrn v debelini 40cm</t>
  </si>
  <si>
    <t>N24</t>
  </si>
  <si>
    <t>Izdelava posteljice iz drobljenih kamnitih zrn v debelini 45cm</t>
  </si>
  <si>
    <t>pločnik</t>
  </si>
  <si>
    <t>2.5</t>
  </si>
  <si>
    <t>Humuziranje brežine brez valjanja, v debelini do 15 cm - strojno</t>
  </si>
  <si>
    <t>Material iz trase</t>
  </si>
  <si>
    <t>2.9</t>
  </si>
  <si>
    <t>PREVOZI, RAZPROSTIRANJE IN UREDITEV DEPONIJ MATERIALA</t>
  </si>
  <si>
    <t>Prevoz materiala na razdaljo nad 10 do 15 km</t>
  </si>
  <si>
    <t>t</t>
  </si>
  <si>
    <t>Razprostiranje odvečne plodne zemljine – 1. kategorije</t>
  </si>
  <si>
    <t>Razprostiranje odvečne zrnate kamnine – 3. kategorije</t>
  </si>
  <si>
    <t>Razprostiranje odvečne zrnate kamnine – 4. kategorije</t>
  </si>
  <si>
    <t>Odlaganje odpadnega asfalta na komunalno deponijo</t>
  </si>
  <si>
    <t>3.1</t>
  </si>
  <si>
    <t>NOSILNE PLASTI</t>
  </si>
  <si>
    <t>3.1.1</t>
  </si>
  <si>
    <t>Nevezane nosilne plasti</t>
  </si>
  <si>
    <t>N31</t>
  </si>
  <si>
    <t>Izdelava nevezane nosilne plasti enakomerno zrnatega drobljenca iz kamnine v debelini 20 do 30 cm</t>
  </si>
  <si>
    <t>Izdelava s cementom vezane (stabilizirane) nosilne plasti drobljenca v debelini 15 cm</t>
  </si>
  <si>
    <t>3.1.3</t>
  </si>
  <si>
    <t>Asfaltne spodnje nosilne plasti  z bitumenskimi vezivi (AC base, stab)</t>
  </si>
  <si>
    <t>Izdelava nosilne plasti bituminizirane zmesi AC 22 base B 70/100 A4, Z6 v debelini 8 cm</t>
  </si>
  <si>
    <t>3.2</t>
  </si>
  <si>
    <t>OBRABNE PLASTI</t>
  </si>
  <si>
    <t>Izdelava obrabne in zaporne plasti bituminizirane zmesi AC 8 surf B 70/100 A3, Z2 v debelini 3 cm</t>
  </si>
  <si>
    <t>Izdelava obrabne in zaporne plasti bituminizirane zmesi AC 8 surf B 70/100 A5, Z3 v debelini 4 cm</t>
  </si>
  <si>
    <t>3.5</t>
  </si>
  <si>
    <t>Dobava in vgraditev predfabriciranega dvignjenega robnika iz cementnega betona  s prerezom 5/25 cm</t>
  </si>
  <si>
    <t>Dobava in vgraditev predfabriciranega dvignjenega robnika iz cementnega betona  s prerezom 15/25 cm</t>
  </si>
  <si>
    <t>Dobava in vgraditev predfabriciranega pogreznjenega robnika iz cementnega betona  s prerezom 15/25 cm</t>
  </si>
  <si>
    <t>Dobava in vgraditev dvignjenega vtočnega robnika s prerezom 15/25 cm iz cementnega betona</t>
  </si>
  <si>
    <t>3.6</t>
  </si>
  <si>
    <t>BANKINE</t>
  </si>
  <si>
    <t>Izdelava bankine iz drobljenca, široke 0,76 do 1,00 m</t>
  </si>
  <si>
    <t>POVRŠINSKO ODVODNJAVANJE</t>
  </si>
  <si>
    <t>Tlakovanje jarka z lomljencem, debelina 10cm, stiki zapolnjeni s cementno malto, na podložni plasti cementnega betona, debeli 15 cm</t>
  </si>
  <si>
    <t>N41</t>
  </si>
  <si>
    <t>0001</t>
  </si>
  <si>
    <t>Zavarovanje dna kadunjastega jarka z dvema plastema bitumizirane zmesi, iste kot na preostalem vozišču</t>
  </si>
  <si>
    <t>GLOBINSKO ODVODNJAVANJE-DRENAŽE</t>
  </si>
  <si>
    <t xml:space="preserve">Izdelava vzdolžne in prečne drenaže, globoke do 1 m na podložni plasti iz cem. betona s trdimi plastičnimi cevmi premera 15cm </t>
  </si>
  <si>
    <t>Izdelava vzdolžne in prečne drenaže, globoke do 1,0 m, na podložni plasti iz cementnega betona, s trdimi plastičnimi cevmi premera 25 cm</t>
  </si>
  <si>
    <t>Zasip cevne drenaže z zmesjo kamnitih zrn, obvito z geosintetikom, z 0,81 do 1,5 m3/m1, po načrtu</t>
  </si>
  <si>
    <t>Doplačilo za izdelavo vzdolžne in prečne drenaže, globoke 1,0 do 2,0 m</t>
  </si>
  <si>
    <t>4.3</t>
  </si>
  <si>
    <t>GLOBINSKO ODVODNJAVANJE-KANALIZACIJA</t>
  </si>
  <si>
    <t>Izdelava kanalizacije iz cevi iz umetnih snovi, vključno s podložno plastjo iz cementnega betona, premera 40 cm, v globini do 1,0 m</t>
  </si>
  <si>
    <t>iztoka iz jaškov v km 17.946 in 18.024 v potok oziroma tlakovan izpust</t>
  </si>
  <si>
    <t>Obbetoniranje cevi za kanalizacijo s cementnim betonom C 8/10, po detajlu iz načrta, premera 40 cm</t>
  </si>
  <si>
    <t>obetorniranje pri iztoku iz jaška 2x4m</t>
  </si>
  <si>
    <t>4.4</t>
  </si>
  <si>
    <t>JAŠKI</t>
  </si>
  <si>
    <t>Izdelava jaška iz cementnega betona, krožnega prereza s premerom 50 cm, globokega 1,5 do 2,0 m</t>
  </si>
  <si>
    <t>Izdelava jaška iz cementnega betona, krožnega prereza s premerom 60 cm, globokega 1,5 do 2,0 m</t>
  </si>
  <si>
    <t>Dobava in vgraditev rešetke iz duktilne litine z nosilnostjo 400 kN, s prerezom 400/400 mm</t>
  </si>
  <si>
    <t xml:space="preserve">Upoštevana tudi dobava in vgradnja reducirnega elementa </t>
  </si>
  <si>
    <t>Dobava in vgraditev pokrova iz duktilne litine z nosilnostjo 125 kN, krožnega prereza s premerom 500 mm</t>
  </si>
  <si>
    <t>Dobava in vgraditev pokrova iz duktilne litine z nosilnostjo 125 kN, krožnega prereza s premerom 600 mm</t>
  </si>
  <si>
    <t>4.5</t>
  </si>
  <si>
    <t>PREPUSTI</t>
  </si>
  <si>
    <t>45</t>
  </si>
  <si>
    <t>Izdelava prepusta krožnega prereza iz cevi iz cementnega betona s premerom 40 cm</t>
  </si>
  <si>
    <t>Izdelava poševne vtočne ali iztočne glave prepusta krožnega prereza iz cementnega betona s premerom 30 do 40 cm</t>
  </si>
  <si>
    <t>N50</t>
  </si>
  <si>
    <t>PROMETNA OPREMA</t>
  </si>
  <si>
    <t>6.1</t>
  </si>
  <si>
    <t>POKONČNA OPREMA CESTE</t>
  </si>
  <si>
    <t>Izdelava temelja iz cementnega betona C 12/15, globine 80 cm, premera 30 cm</t>
  </si>
  <si>
    <t>Dobava in vgraditev stebrička za prometni znak iz vroče cinkane jeklene cevi s premerom 64 mm, dolge 2500 mm</t>
  </si>
  <si>
    <t>Dobava in vgraditev stebrička za prometni znak iz vroče cinkane jeklene cevi s premerom 64 mm, dolge 4000 mm</t>
  </si>
  <si>
    <t>Dobava in pritrditev prometnega znaka, podloga iz aluminijaste pločevine, znak z MODRO barvo, s svetlobno odbojnimi lastnosti RA1, velikost od 0,21 do 0,40 m2</t>
  </si>
  <si>
    <t>723a</t>
  </si>
  <si>
    <t>Dobava in pritrditev prometnega znaka, podloga iz aluminijaste pločevine, znak z MODRO barvo, s svetlobno odbojnimi lastnosti RA3, velikost od 0,21 do 0,40 m2</t>
  </si>
  <si>
    <t>6.2</t>
  </si>
  <si>
    <t>OZNAČBE NA VOZIŠČU</t>
  </si>
  <si>
    <t>Izdelava tankoslojne vzdolžne označbe na vozišču z enokomponentno belo barvo, vključno 250 g/m2 posipa z drobci / kroglicami stekla, strojno, debelina plasti suhe snovi 250 mm, širina črte 15 cm</t>
  </si>
  <si>
    <t>N62</t>
  </si>
  <si>
    <t>Izdelava tankoslojne prečne in ostalih označb na vozišču z enokomponentno belo barvo, vključno 250 g/m2 posipa z drobci / kroglicami stekla, strojno, debelina plasti suhe snovi 250 mm, širina črte 40 cm</t>
  </si>
  <si>
    <t>Doplačilo za izdelavo prekinjenih vzdolžnih označb na vozišču, širina črte 15 cm</t>
  </si>
  <si>
    <t>Izdelava debeloslojne vzdolžne označbe na vozišču v vročo plastiko v zmešanimi drobci/kroglicami stekla vključno 200 g/m2 dodatnega posipa z drobci stekla, strojni, debelina plasti 3mm, širina črte 30 cm - RUMENA BARVA</t>
  </si>
  <si>
    <t>Talna označba št. 5333
Vzdolžna prekinjena črta</t>
  </si>
  <si>
    <t>Izdelava debeloslojne prečne in ostalih označb na vozišču z vročo plastiko z vmešanimi drobci / kroglicami stekla, vključno 200 g/m2 dodatnega posipa z drobci stekla, strojno, debelina plasti 3 mm, posamezna površina označbe nad 1,5 m2 - RUMENA</t>
  </si>
  <si>
    <t>Talna označba št. 5333
Oznaka BUS</t>
  </si>
  <si>
    <t>6.4</t>
  </si>
  <si>
    <t>OPREMA ZA ZAVAROVANJE PROMETA</t>
  </si>
  <si>
    <t>Dobava in vgraditev vkopane zaključnice, dolžine 4 m</t>
  </si>
  <si>
    <t xml:space="preserve">Dobava in vgraditev krožne zaključnice </t>
  </si>
  <si>
    <t>Dobava in vgraditev jeklene varnostne ograje, vključno vse elemente, za nivo zadrževanja N2 in za delovno širino W5</t>
  </si>
  <si>
    <t>7.</t>
  </si>
  <si>
    <t>Cena urne postavke po priporočilih IZS za pooblaščenega inženirja, vključen je potovalni čas, delo v pisarni in delo na terenu</t>
  </si>
  <si>
    <t>N79</t>
  </si>
  <si>
    <t>Stroški za ureditev gradbišča in postavitev signalizacije v času gradnje</t>
  </si>
  <si>
    <t>0002</t>
  </si>
  <si>
    <t>Dodatni stroški zaradi dela pod prometom</t>
  </si>
  <si>
    <t>0003</t>
  </si>
  <si>
    <t>Nadzor upravljalca ceste</t>
  </si>
  <si>
    <t>0004</t>
  </si>
  <si>
    <t xml:space="preserve">Stroški za zakoličbo obstoječih komunalnih vodov </t>
  </si>
  <si>
    <t>6.3</t>
  </si>
  <si>
    <t>OPREMA ZA VODENJE PROMETA</t>
  </si>
  <si>
    <t>Dobava in postavitev plastičnega smernika z votlim prerezom, dolžina 1200 mm, z odsevnikom iz katadioptra</t>
  </si>
  <si>
    <t>1. GRADBENA IN MONTAŽNA DELA S PREVOZI</t>
  </si>
  <si>
    <t>Trasiranje trase TK kabla oz. kabelske kanalizacije z označevanjem v naselju ali ovirami:</t>
  </si>
  <si>
    <t>m</t>
  </si>
  <si>
    <t>Obeleženje trase obstoječih in projektiranih telefonskih in energetskih kablov, vodovoda ter kanalizacije in drugih komunalnih vodov:</t>
  </si>
  <si>
    <t>Ročni izkop kabelskega jarka globine 0.8m, po obeleženi trasi obstoječega TK vodnika, zasutje nad opozorilnim trakom z izkopanim materialom z utrjevanjem po slojih po 20-25cm, odvoz odvečenega materiala in ureditev terena v prvotno stanje v zemljišču III. in IV. kategorije</t>
  </si>
  <si>
    <t xml:space="preserve">Izvedba zaščite obstoječih TK vodnikov s cevjo 1xstigmafleks Ø110mm (prerezano in po zaobjemu še dvakrat povito s PVC folijo) njeno obsipanje s peskom granulacije 0-4mm ter zaščita z betonom C10/15 </t>
  </si>
  <si>
    <t xml:space="preserve">Izdelava 1x2 cevne kabelske kanalizacije iz PVC cevi 110/103,6mm in PEHD 2x50/46mm, strojni izkop v zemljišču III. in IV. kategorije na globini 0.8m, zaščita cevi z obsipanjem z drobnim peskom (0-4mm) v sloju 20cm nad cevmi, zasip kanala s tamponom, utrjevanje tampona, odvoz odvečnega materiala, ureditev trase </t>
  </si>
  <si>
    <t xml:space="preserve">IIzdelava 1x2 cevne kabelske kanalizacije iz PVC cevi 110/103,6mm in PEHD 2x50/46mm, strojni izkop v zemljišču V. kategorije na globini 0.8m, zaščita cevi z obsipanjem z drobnim peskom (0-4mm) v sloju 20cm nad cevmi, zasip kanala s tamponom, utrjevanje tampona, odvoz odvečnega materiala, ureditev trase </t>
  </si>
  <si>
    <t xml:space="preserve">Izdelava 1x2 cevne kabelske kanalizacije iz PVC cevi 110/103,6mm in PEHD 2x50/46mm, ročni izkop v zemljišču III. in IV. kategorije na globini 0.8m, zaščita cevi z obsipanjem z drobnim peskom (0-4mm) v sloju 20cm nad cevmi, zasip kanala s tamponom, utrjevanje tampona, odvoz odvečnega materiala, ureditev trase </t>
  </si>
  <si>
    <t xml:space="preserve">Izdelava 1x2 cevne kabelske kanalizacije iz PVC cevi 110/103,6mm in PEHD 2x50/46mm, ročni izkop v zemljišču V. kategorije na globini 0.8m, zaščita cevi z obsipanjem z drobnim peskom (0-4mm) v sloju 20cm nad cevmi, zasip kanala s tamponom, utrjevanje tampona, odvoz odvečnega materiala, ureditev trase </t>
  </si>
  <si>
    <t>Dobava tesnilnih čepov za PVC cevi do premera 110mm vključno z izvedbo tesnenja</t>
  </si>
  <si>
    <t>Dobava tesnilnih čepov za PVC cevi do premera 50mm vključno z izvedbo tesnenja</t>
  </si>
  <si>
    <t>Stran 1 od 4</t>
  </si>
  <si>
    <r>
      <t>Izdelava armirano betonskega kabelskega jaška  iz betonske cevi BC-</t>
    </r>
    <r>
      <rPr>
        <sz val="10"/>
        <rFont val="Calibri"/>
        <family val="2"/>
        <charset val="238"/>
      </rPr>
      <t>ɸ</t>
    </r>
    <r>
      <rPr>
        <sz val="10"/>
        <rFont val="Arial"/>
        <family val="2"/>
        <charset val="238"/>
      </rPr>
      <t>6</t>
    </r>
    <r>
      <rPr>
        <sz val="10"/>
        <rFont val="Arial CE"/>
        <family val="2"/>
        <charset val="238"/>
      </rPr>
      <t>0cm globine 100cm, strojni in ročni  izkop v zemljišču III. in IV. kategorije, opremljen z LŽ 125kN pokrovom z napisom TELEKOM, nakladanje in odvoz odvečnega materiala, ureditev terena v prvotno stanje:</t>
    </r>
  </si>
  <si>
    <t>Odklop štirih obstoječih TK vodnikov (48 paric) in prestavitev (odkop in porušitev temelja) obstoječe prostostoječe TKO (stebriček)  omarice na novo mikro lokacijo (cca. 1m vstran - izven bodočega pločnika) z obetoniranjem obstoječega prestavljenega betonskega podstavka</t>
  </si>
  <si>
    <t>kpl</t>
  </si>
  <si>
    <t>Vnos sprememb v obstoječo izvršilno tehnično dokumentacijo</t>
  </si>
  <si>
    <t>ura</t>
  </si>
  <si>
    <t>Geodetski posnetek za kataster komunalnih napeljav</t>
  </si>
  <si>
    <t>Projektantski nadzor - ocenjeno</t>
  </si>
  <si>
    <t>Tehnični nadzor Telekom d.d. - ocenjeno</t>
  </si>
  <si>
    <t>Nepredvidena dela, drobni material z vpisom nadzornega organa v gradbeni dnevnik - ocenjeno 3%</t>
  </si>
  <si>
    <t>Projekt izvedenih del v 3 izvodih - ocenjeno</t>
  </si>
  <si>
    <t>Priprava in zavarovanje gradbišča - ocenjeno</t>
  </si>
  <si>
    <t>SKUPAJ</t>
  </si>
  <si>
    <t>2. REKAPITULACIJA</t>
  </si>
  <si>
    <t>Stran 4 od 4</t>
  </si>
  <si>
    <t>1. ELEKTROINSTALACIJE CR</t>
  </si>
  <si>
    <t>EM</t>
  </si>
  <si>
    <t>KOL</t>
  </si>
  <si>
    <t>CENA DELA</t>
  </si>
  <si>
    <t>CENA MAT.</t>
  </si>
  <si>
    <t>CENA / EM</t>
  </si>
  <si>
    <t>VREDNOST</t>
  </si>
  <si>
    <t xml:space="preserve">Izvedba pripravljalnih del (označbe križanj in vzporednega vodenja ter zakoličba trase in stojišč kandelabrov) </t>
  </si>
  <si>
    <r>
      <t>Dobava in polaganje kabla NAYY-J 4x16+2,5mm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 xml:space="preserve"> v cev</t>
    </r>
  </si>
  <si>
    <r>
      <t>Dobava in montaža kabla NYM-J 3x1,5mm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 xml:space="preserve"> od razdelilca v kandelabru do svetilke</t>
    </r>
  </si>
  <si>
    <t>Dobava in polaganje opozorilnega traku</t>
  </si>
  <si>
    <t>Dobava in polaganje vročecinkanega valjanca FeZn 25x4mm.</t>
  </si>
  <si>
    <t>Dobava križnih sponk in izdelava križnih stikov z bitumiziranjem spoja</t>
  </si>
  <si>
    <t>Dobava križnih sponk in izdelava CuZn križnih stikov z bitumiziranjem spoja</t>
  </si>
  <si>
    <t>8.</t>
  </si>
  <si>
    <t>Izdelava priklopov ozemljitve na pripravljeno uho kandelabra preko ozemljitvenega vijaka in izvedba zaščite stika stebra z betonskim  temeljem</t>
  </si>
  <si>
    <t>9.</t>
  </si>
  <si>
    <r>
      <t xml:space="preserve">Dobava in montaža vroče cinkanega reducirnega (več segmentnega) kandelabra višine 8m s sidrno ploščo in vijaki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</rPr>
      <t xml:space="preserve">24x1000mm z nivojem cinka 86 mikronov in za 1. cono vetra (SIST EN 40) </t>
    </r>
  </si>
  <si>
    <t>10.</t>
  </si>
  <si>
    <t>Dobava in montaža razdelilca (priključne sponke) s 4A cevno varovalko in prenapetostno zaščito vsaj 10kV v kandelabru oz. stebru</t>
  </si>
  <si>
    <t>11.</t>
  </si>
  <si>
    <r>
      <t>Dobava in montaža cestne svetilke z ustreznim nastavkom ter v IP66 z ravnim steklom in LED modulom moči 55W z redukcijo med 23. in 4. uro na 38W, svetlobni tok svetilke 6908lm/4772lm; barvna temperatura 3000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</rPr>
      <t>K, CRI 75) s predspojnimi napravami, z univerzalnim natikom na drog, material okvirja je iz tlačno ulitega aluminija polakiran z zaščitno metalizirano barvo in drugimi karakteristikami - kot na primer svetilka tip Slum2 12.060.010 proizvajalca Lumenia</t>
    </r>
  </si>
  <si>
    <t>12.</t>
  </si>
  <si>
    <r>
      <t>Dobava in montaža cestne svetilke z ustreznim nastavkom ter v IP66 z ravnim steklom in LED modulom moči 48W z redukcijo med 23. in 4. uro na 30W, svetlobni tok svetilke 6028lm/3768lm; barvna temperatura 3000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</rPr>
      <t>K, CRI 75) s predspojnimi napravami, z univerzalnim natikom na drog, material okvirja je iz tlačno ulitega aluminija polakiran z zaščitno metalizirano barvo in drugimi karakteristikami - kot na primer svetilka tip Slum2 12.060.010 proizvajalca Lumenia</t>
    </r>
  </si>
  <si>
    <t>13.</t>
  </si>
  <si>
    <t>Dobava in montaža prostostoječe omarice OJR izdelane iz poliestra, dimenzij (440-600)mm x (900-1100)mm x (280-320)mm na tipskem montažnem originalnem podstavku, samougasna, sive barve, v zaščiti IP 55, z  vratci, strehco in ključavnico vzdrževalca cestne razsvetljave kpl 1 in naslednjo vsebino:</t>
  </si>
  <si>
    <t>-</t>
  </si>
  <si>
    <t>varovalčni odklopnik EFEN PK250/3p</t>
  </si>
  <si>
    <t>ničelna sponka PK250/0</t>
  </si>
  <si>
    <t>var. Vložek NV250 25A</t>
  </si>
  <si>
    <t>Stran 1 od 7</t>
  </si>
  <si>
    <t>instalacijski odklopnik B 1P 6A</t>
  </si>
  <si>
    <t>stikalna ura DIGI 20</t>
  </si>
  <si>
    <t>svetlobno stikalo HTR</t>
  </si>
  <si>
    <t>svet. senzor za HTR</t>
  </si>
  <si>
    <t>varovalčni odklopnik EFEN PK160/3p</t>
  </si>
  <si>
    <t>var. Vložek NV100 10A</t>
  </si>
  <si>
    <t>kontaktor KN 16</t>
  </si>
  <si>
    <t>stikalo 4G 10-51-PK - izvedba za DIN letev</t>
  </si>
  <si>
    <t>stikalo 4G 40-90-PK - izvedba za DIN letev</t>
  </si>
  <si>
    <t>drobni in vezni material</t>
  </si>
  <si>
    <t>14.</t>
  </si>
  <si>
    <t>15.</t>
  </si>
  <si>
    <t>16.</t>
  </si>
  <si>
    <t>Izvedba vrisa trase v podzemni kataster (izdelava geodetskega posnetka stojišč kandelabrov in trase kabla dolžine 281m) s pripravo podatkov za vpis v uradne evidence</t>
  </si>
  <si>
    <t>17.</t>
  </si>
  <si>
    <t>Testiranje in vstavitev v pogon (funkcionalni preiskus)</t>
  </si>
  <si>
    <t>18.</t>
  </si>
  <si>
    <t>Izvajanje projektantskega nadzora</t>
  </si>
  <si>
    <t>ure</t>
  </si>
  <si>
    <t>19.</t>
  </si>
  <si>
    <t>20.</t>
  </si>
  <si>
    <t>Izvajanje nadzora s strani posameznih komunalnih upravljalcev - elektro distributer, koncesionar JR, TK upravljalec</t>
  </si>
  <si>
    <t>21.</t>
  </si>
  <si>
    <t>Izvajanje nadzora s strani predstavnika DRSI</t>
  </si>
  <si>
    <t>22.</t>
  </si>
  <si>
    <t>Nepredvidena dela v kolikor so upravičena, in z vpisom odgovornega nadzornika (3%)</t>
  </si>
  <si>
    <t>Stran 2 od 7</t>
  </si>
  <si>
    <t>2. GRADBENA DELA CR</t>
  </si>
  <si>
    <t>Pripravljalna dela na gradbišču</t>
  </si>
  <si>
    <t>Strojni izkop zemlje za kabelski jarek v zemlji III. kategorije dim. 0,4x0,8m</t>
  </si>
  <si>
    <t>Strojni izkop zemlje za kabelski jarek v zemlji IV. kategorije dim. 0,4x0,8m</t>
  </si>
  <si>
    <t>Strojni izkop zemlje za kabelski jarek v zemlji V. kategorije dim. 0,4x0,8m</t>
  </si>
  <si>
    <t>Ročni izkop zemlje za kabelski jarek v zemlji IV. kategorije dim. 0,4x0,8m na mestih križanj</t>
  </si>
  <si>
    <r>
      <t xml:space="preserve">Dobava in polaganje stigmafleks cevi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75mm v izkopan kabelski jarek</t>
    </r>
  </si>
  <si>
    <t>Rezanje asfalta v širini 40cm povprečne debeline predvidoma 6cm, njegovo rušenje in odvoz</t>
  </si>
  <si>
    <t>Izdelava kabelske posteljice dim. 0,2x0,4m s peskom granulacije 0–4mm</t>
  </si>
  <si>
    <r>
      <t>m</t>
    </r>
    <r>
      <rPr>
        <vertAlign val="superscript"/>
        <sz val="10"/>
        <rFont val="Arial"/>
        <family val="2"/>
      </rPr>
      <t>3</t>
    </r>
  </si>
  <si>
    <t>Zasip jarka in utrjevanje v slojih po 20cm</t>
  </si>
  <si>
    <t>Odvoz odvečnega materiala na uradno deponijo do 20km</t>
  </si>
  <si>
    <t xml:space="preserve">Asfaltiranje poškodovanih in z bitumnom premezanih izrezanih asfaltnih površin </t>
  </si>
  <si>
    <r>
      <t>m</t>
    </r>
    <r>
      <rPr>
        <vertAlign val="superscript"/>
        <sz val="10"/>
        <rFont val="Arial"/>
        <family val="2"/>
      </rPr>
      <t>2</t>
    </r>
  </si>
  <si>
    <t>Izvedba zaščite cevi cestne razsvetljave z obsipanjem s peskom granulacije 0-4mm ter nadbetoniranjem z betonom C10/15 - na mestih križanj in pod povozno površino</t>
  </si>
  <si>
    <r>
      <t>Izdelava betonskega temelja kandelabra dim. 0,80x0,80x1,1m z vgrajenimi sidrnimi vijaki vsaj</t>
    </r>
    <r>
      <rPr>
        <sz val="10"/>
        <rFont val="Arial"/>
        <family val="2"/>
        <charset val="238"/>
      </rPr>
      <t xml:space="preserve"> M20 dolžine 1m</t>
    </r>
  </si>
  <si>
    <r>
      <t>Izdelava betonskega jaška iz BC-</t>
    </r>
    <r>
      <rPr>
        <sz val="10"/>
        <rFont val="Calibri"/>
        <family val="2"/>
        <charset val="238"/>
      </rPr>
      <t>ɸ</t>
    </r>
    <r>
      <rPr>
        <sz val="10"/>
        <rFont val="Arial"/>
        <family val="2"/>
      </rPr>
      <t>60cm obbetoniranega z izdelavo uvodov za cevi ter LTŽ pokrovom 250kN</t>
    </r>
  </si>
  <si>
    <t xml:space="preserve">Izdelava obbetoniranja tipskega podstavka OJR </t>
  </si>
  <si>
    <t xml:space="preserve">Strojni in ročni izkop za temelje OJR, kandelabrov in jaškov v zemlji IV. kat. </t>
  </si>
  <si>
    <t>Vrnitev trase v staro stanje (pospravilo)</t>
  </si>
  <si>
    <t>Nepredvidena dela, v kolikor so upravičena, in z vpisom odgovornega nadzornika (3%)</t>
  </si>
  <si>
    <t xml:space="preserve">4 DODATNI STROŠEK INVESTITORJA - GRADBENA DELA NN PRIKLJUČNI VOD </t>
  </si>
  <si>
    <r>
      <t xml:space="preserve">Dobava in polaganje stigmafleks cevi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160mm v izkopan kabelski jarek</t>
    </r>
  </si>
  <si>
    <t>Odvoz odvečnega materiala na deponijo do 20km</t>
  </si>
  <si>
    <r>
      <t>Izdelava tipiziranega (potrebna potrditev predstavnika Elektro Celje d.d. pred pričetkom del) kabelskega betonskega jaška iz BC-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</rPr>
      <t>120cm globine 100cm obetoniranega in z dvemi uvodi po enkrat fi160 ter LTŽ dvojnim pokrovom 250kN</t>
    </r>
  </si>
  <si>
    <t xml:space="preserve">Strojni in ročni izkop za izvedbo kabelskih betonskih jaškov v zemlji IV. kat. </t>
  </si>
  <si>
    <t>Izdelava obetoniranja tipskega postavka PS omarice</t>
  </si>
  <si>
    <t>Izvedba zaščite cevi NN priključnega voda z obsipanjem s peskom granulacije 0-4mm ter nadbetoniranjem z betonom C10/15 - na mestih križanj in pod povozno površino</t>
  </si>
  <si>
    <t>Dobava tesnilnih čepov za PVC cevi do premera 160mm vključno z izvedbo tesnenja</t>
  </si>
  <si>
    <t>Stran 6 od 7</t>
  </si>
  <si>
    <t>5 REKAPITULACIJA</t>
  </si>
  <si>
    <t>ELEKTROINSTALACIJE</t>
  </si>
  <si>
    <t>GRADBENA DELA</t>
  </si>
  <si>
    <t>GRADBENA DELA NN PRIKLJUČNI VOD</t>
  </si>
  <si>
    <t>DDV</t>
  </si>
  <si>
    <t>Stran 7 od 7</t>
  </si>
  <si>
    <t>JR in NN vodi</t>
  </si>
  <si>
    <t>PZI-816/18-3                                                                                  Elaborat začasne ureditve prometa med gradnjo</t>
  </si>
  <si>
    <t>Odstranitev grmovja in dreves z debli premera do 10 cm ter vej na redko porasli površini - strojno</t>
  </si>
  <si>
    <t>Posek in odstranitev drevesa z deblom premera 11 do 30 cm ter odstranitev vej</t>
  </si>
  <si>
    <t>Odstranitev panja s premerom 11 do 30 cm z odvozom na deponijo na razdaljo nad 1000 m</t>
  </si>
  <si>
    <t>Porušitev in odstranitev elementa (temelj, stena, plošča) iz cementnega betona</t>
  </si>
  <si>
    <t>1.3</t>
  </si>
  <si>
    <t>OSTALA PREDDELA</t>
  </si>
  <si>
    <t>1.3.1</t>
  </si>
  <si>
    <t>Omejitve prometa</t>
  </si>
  <si>
    <t>N13</t>
  </si>
  <si>
    <t>Postavitev, kontrola in odstranitev zapore tipa "Z-6" v trajanju nad 10 dni, po revidiranem in potrjenem načrtu prometne ureditve vključno z vso potrebno začasno vertikalno in horizontalno prometno signalizacijo ter vsemi potrebnimi deli in materialom za vzpostavitev oz .odstranitev te zapore</t>
  </si>
  <si>
    <t xml:space="preserve">Nekateri prometni znaki iz zapore Z-6, se ponovijo v zapori Z-5, zato je v postavki zajeta le nabava manjkajočih oziroma odstranitev odvečnih prometnih znakov. </t>
  </si>
  <si>
    <t>Postavitev, kontrola in odstranitev zapore tipa "Z-7" v trajanju do 10 dni, po revidiranem in potrjenem načrtu prometne ureditve vključno z vso potrebno začasno vertikalno in horizontalno prometno signalizacijo ter vsemi potrebnimi deli in materialom za vzpostavitev oz .odstranitev te zapore</t>
  </si>
  <si>
    <t xml:space="preserve">Nekateri prometni znaki iz zapore Z-7, se ponovijo v zapori Z-5, zato je v postavki zajeta le nabava manjkajočih oziroma odstranitev odvečnih prometnih znakov. </t>
  </si>
  <si>
    <t>Postavitev, kontrola in odstranitev zapore tipa "Z-5" v trajanju pribl. 180 dni, po revidiranem in potrjenem načrtu prometne ureditve vključno z vso potrebno začasno vertikalno in horizontalno prometno signalizacijo ter vsemi potrebnimi deli in materialom za vzpostavitev oz .odstranitev te zapore</t>
  </si>
  <si>
    <t>Material se deponira na deponiji ter ponovno uporabi za vzpostavitev terena v obs. stanje po končani gradnji</t>
  </si>
  <si>
    <t>Široki izkop zrnate kamnine – 3. kategorije – strojno z odrivom do 50 m</t>
  </si>
  <si>
    <t>Izdelava posteljice iz drobljenih kamnitih zrn v debelini 35cm</t>
  </si>
  <si>
    <t>Humuziranje zelenice z valjanjem, v debelini do 15 cm - strojno</t>
  </si>
  <si>
    <t>po odstranitvi obvozne ceste</t>
  </si>
  <si>
    <t>Izdelava nevezane nosilne plasti enakomerno zrnatega drobljenca iz kamnine v debelini 21 do 30 cm</t>
  </si>
  <si>
    <t>Izdelava prepusta krožnega prereza iz cevi iz ojačenega cementnega betona s premerom 120 cm</t>
  </si>
  <si>
    <t>Izdelava ravne ali krilne vtočne ali iztočne glave prepusta krožnega prereza iz cementnega betona s premerom 120 do 150 cm</t>
  </si>
  <si>
    <t>Dobava in pritrditev okroglega prometnega znaka, podloga iz aluminijaste pločevine, znak z odsevno folijo vrste RA3, premera 600 mm</t>
  </si>
  <si>
    <t>PZ št. 2102 - na priključkih</t>
  </si>
  <si>
    <t>Izdelava začasne tankoslojne vzdolžne označbe na vozišču z enokomponentno rumeno barvo, vključno 250 g/m2 posipa z drobci / kroglicami stekla, strojno, debelina plasti suhe snovi 200 µm, širina črte 10 cm</t>
  </si>
  <si>
    <t xml:space="preserve">Talne označbe št.:
  5111 - na  priključkih
</t>
  </si>
  <si>
    <t>Izdelava tankoslojne prečnih in ostalih označb na vozišču z enokomponentno RUMENO barvo, vključno 250 g/m2 posipa z drobci / kroglicami stakla, strojno, debelina plasti suhe snovi 200 µm, površina prečne označbe nad 1,5 m2</t>
  </si>
  <si>
    <t>Talne označba št.:
5211 - na priključkih</t>
  </si>
  <si>
    <t>N70</t>
  </si>
  <si>
    <t>Porušitev in odstranitev obvozne ceste z vso pripadajočo prometno opremo in vertikalno signalizacijo, ter vzpostavtitvijo z obvozno cesto in gradbiščnih priključkov prizadetega terena v prvotno stanje (odstranitev nasipov, začasnih deponij, krajnih opornikov začasne premostitve,...)</t>
  </si>
  <si>
    <t>Izdelava elaborata za ureditev prometa v času gradnje</t>
  </si>
  <si>
    <t>POPIS INV. STROŠKOV ZA RUŠENJE</t>
  </si>
  <si>
    <t>Opomba :</t>
  </si>
  <si>
    <t>V postavkah popisa del/predračuna za rušenje objekta so upoštevane samo</t>
  </si>
  <si>
    <t xml:space="preserve">rušitve konstrukcije, ostale odstranitve - grmovja, drevja, zarasti, so upoštevane </t>
  </si>
  <si>
    <t>v posameznih postavkah mostu, ceste in struge. Pri rušitvi prepusta ravno tako</t>
  </si>
  <si>
    <t>niso zajete količine zemeljskega materiala ob odkopu.</t>
  </si>
  <si>
    <t>ČIŠČENJE TERENA  (rušenja, odstranitve)</t>
  </si>
  <si>
    <t>12 293</t>
  </si>
  <si>
    <t>Porušitev in odstranitev ograje iz železnih elementov</t>
  </si>
  <si>
    <t>Odstranitev jeklene ograje v kompletu z vsemi elementi, vključno s sidri.</t>
  </si>
  <si>
    <t>12 322</t>
  </si>
  <si>
    <t>Porušitev in odstranitev asfaltne plasti</t>
  </si>
  <si>
    <t>v debelini 6-10cm</t>
  </si>
  <si>
    <t>Opomba</t>
  </si>
  <si>
    <t xml:space="preserve">Odstranitev asfalta na mostni konstrukciji </t>
  </si>
  <si>
    <t>(Upoštevana je površina med robnimi venci in krili)</t>
  </si>
  <si>
    <t>12 412</t>
  </si>
  <si>
    <t>Porušitev in odstranitev  prepusta iz cevi s premerom 61 do 100 cm</t>
  </si>
  <si>
    <t>(2x betonska cev premera 100 cm)</t>
  </si>
  <si>
    <t>12 497</t>
  </si>
  <si>
    <t>Porušitev in odstranitev elementa</t>
  </si>
  <si>
    <t>iz cementnega betona</t>
  </si>
  <si>
    <t>Odstranitev prekladne konstrukcije nad cevmi vključno z robnimi venci</t>
  </si>
  <si>
    <t>12 498</t>
  </si>
  <si>
    <t>Porušitev in odstranitev kamnite obloge podporne konstrukcije</t>
  </si>
  <si>
    <t>(Kamen v betonu pod vencema prepusta in kamnita obloga struge)</t>
  </si>
  <si>
    <t>Porušitev in odstranitev zasipa med oporniki</t>
  </si>
  <si>
    <t>12 500</t>
  </si>
  <si>
    <t>Dodatek za nepredvidena dela,</t>
  </si>
  <si>
    <t>ocena 20% rušitvenih del</t>
  </si>
  <si>
    <t xml:space="preserve">OPOMBA: V predračunu so upoštevani tudi transport in odvoz materiala na </t>
  </si>
  <si>
    <t>stalno deponijo ter plačilo komunalne takse za tovrstne odpadke.</t>
  </si>
  <si>
    <t>ČIŠČENJE TERENA ( rušenja, odstranitve )</t>
  </si>
  <si>
    <t>DDV ( 22 % ):</t>
  </si>
  <si>
    <t>Izdelava obrabne in zaporne plasti bituminizirane zmesi AC 8 surf B 50/70 A3 v debelini 3 cm</t>
  </si>
  <si>
    <t>Izdelava obrabne in zaporne plasti bituminizirane zmesi AC 11 surf B 50/70 A3, Z2 v debelini 4 cm</t>
  </si>
  <si>
    <r>
      <t>Postavka vključuje celotno konstrukcijo ograje s polnili, kakor tudi sidranje ograje s podložnimi ploščicami 15/15cm po detajlu in  temeljene s sidranjem stebričkov izven objekta na terenu .</t>
    </r>
    <r>
      <rPr>
        <b/>
        <sz val="10"/>
        <rFont val="Arial CE"/>
        <charset val="238"/>
      </rPr>
      <t>V postavko je vključen tudi material in izvedba potrebne ozemljitve ograje !!</t>
    </r>
  </si>
  <si>
    <t>Talne označbe št.:
  5121: 6m
Dvakratno barvanje</t>
  </si>
  <si>
    <t>Talne označbe št.:
  5111: 180m
  5121: 6m
Dvakratno barvanje</t>
  </si>
  <si>
    <t>Dobava in pritrditev prometnega znaka, podloga iz aluminijaste pločevine, znak z belo barvo, znak s svetlobno odbojnimi lastnosti RA1, velikost od 0,11 do 0,20 m2</t>
  </si>
  <si>
    <t>PZ št. III-105 (3218)</t>
  </si>
  <si>
    <t>Dobava in pritrditev okroglega prometnega znaka, podloga iz aluminijaste pločevine, znak s svetlobno odbojnimi lastnosti RA3, premera 600 mm</t>
  </si>
  <si>
    <t>PZ št. 2102</t>
  </si>
  <si>
    <t>Dobava in pritrditev trikotnega prometnega znaka, podloga iz aluminijaste pločevine,  znak s svetlobno odbojnimi lastnosti RA2, dolžina stranice a = 600 mm</t>
  </si>
  <si>
    <t>PZ št. 2x2232-5</t>
  </si>
  <si>
    <t>Dobava in pritrditev okroglega prometnega znaka, podloga iz aluminijaste pločevine, znak s svetlobno odbojnimi lastnosti RA2, premera 600 mm</t>
  </si>
  <si>
    <t>Dobava in vgraditev stebrička za prometni znak iz vroče cinkane jeklene cevi s premerom 64 mm, dolge 3000 mm</t>
  </si>
  <si>
    <t>Talne označba št.:
5211: 6m 
Dvakratno barvanje</t>
  </si>
  <si>
    <t>PZ št. 2x3209</t>
  </si>
  <si>
    <t>35 282</t>
  </si>
  <si>
    <t>Izdelava nosilne plasti bitumizirane zmesi AC 16 base B50/70 A4 Z4 v debelini 7 cm</t>
  </si>
  <si>
    <t xml:space="preserve">Odstranitev bankine, za navezavo   gradb. priključkov na obst. cesto </t>
  </si>
  <si>
    <t>glej elaborat ureditve prometa v času gradnje</t>
  </si>
  <si>
    <t>PZ št. 2x2433</t>
  </si>
  <si>
    <t>PZ št. 1103-1, 1103-2</t>
  </si>
  <si>
    <t>IV.</t>
  </si>
  <si>
    <t>TUJE STORITVE SKUPAJ</t>
  </si>
  <si>
    <t>Izdelava priklopov ozemljitve na predvideno kovinsko ograjo objekta in izvedba zaščite stika (izvedba galvanske povezave med stebri in koviunsko ograjo na objektu)</t>
  </si>
  <si>
    <t>Izvedba električnih meritev ter izdelava merilnega protokola (izvedba meritev neprekinjenosti vodnikov, impedanca okvarne zanke, …...., meritve ozemljil)</t>
  </si>
  <si>
    <t>Izvedba svetlobno tehničnih meritev ter izdelava merilnega protokola (meritve horizintalne osvetljenosti vozišča na cesti in mostu, hodniku za pešce, prečna in vzdolžna enakomernost)</t>
  </si>
  <si>
    <t>Izdelava PID in NOV projektne dokumentacije v treh izvodih</t>
  </si>
  <si>
    <t>23.</t>
  </si>
  <si>
    <t>Nadomestna gradnja mostu čez Sevnično pri Stari Žagi (CE0037) na R2-424/1166 v km 17,800</t>
  </si>
  <si>
    <t>Nadomestni most čez Sevnično pri Stari Žagi (CE0037) na R2-424/1166</t>
  </si>
  <si>
    <t>v km 17,800</t>
  </si>
  <si>
    <t>Nadomestna gradnja mostu čez Sevnično pri Srtari Žagi (CE0037) na R2-424/1166 v km 17,800</t>
  </si>
  <si>
    <t xml:space="preserve">Nadomestna gradnja mostu čez Sevnično pri Stari Žagi (CE0037) na R2-424/1166 </t>
  </si>
  <si>
    <t>166 v km 17,800</t>
  </si>
  <si>
    <t>Nadomestna gradnja mostu čez potok Sevnična pri Stari Žagi (CE0037) na R2-424</t>
  </si>
  <si>
    <r>
      <t>·</t>
    </r>
    <r>
      <rPr>
        <sz val="11"/>
        <rFont val="Calibri"/>
        <family val="2"/>
        <charset val="238"/>
        <scheme val="minor"/>
      </rPr>
      <t>Upoštevati je potrebno vso veljavno zakonodajo, tehnične specifikacije (izdane s strani Direkcije RS za ceste TSC 09.000 : 2006 ), splošne tehnične pogoje (izdane s strani skupnosti za ceste 1989 + dopolnitve od 1989 dalje - pripravili DARS, DDC, ZAG).</t>
    </r>
  </si>
  <si>
    <r>
      <t>·</t>
    </r>
    <r>
      <rPr>
        <sz val="11"/>
        <rFont val="Calibri"/>
        <family val="2"/>
        <charset val="238"/>
        <scheme val="minor"/>
      </rPr>
      <t>Če ni s pogodbo ali tehničnimi pogoji določeno drugače, morajo biti v enotnih cenah vključeni vsi stroški za izvedbo posameznega dela (nabava materiala, stroški dela, preiskav,… ter vsi preostali stroški, ki niso posebej predvideni v posameznih postavkah ponudbenega oz. pogodbenega predračuna in so potrebni za izvedbo posameznih del)</t>
    </r>
  </si>
  <si>
    <r>
      <t xml:space="preserve">Postavka vsebuje:  notranje in zunanje transporte, montažo in demontažo opreme, premike med piloti, vrtanje pilota, nakladanje, prevoz in odlaganje izkopanega materiala z upoštevanjem vrtanja v nasipu delovnega platoja, dobavo, transport in vgradnjo armaturnih košev, dodatno obdelavo sidrne armature ter dobavo in kontraktorsko vgradnjo betona....Izkopi - v produ in grušču 4 m ( 3,3 m3 ); - izkopi v peščeni lapor 12m ( 10,0 m3 ); Beton - 13,3 m3 ( za vse pilote );                                                      Armatura St500B - upoštevana v postavkah 52 -dela z jeklom za ojačitev                                             Transport vrtalne garniture  </t>
    </r>
    <r>
      <rPr>
        <b/>
        <sz val="10"/>
        <rFont val="Arial"/>
        <family val="2"/>
        <charset val="238"/>
      </rPr>
      <t>IZVEDE se  4  PILOTE dolžine po 4 M !!</t>
    </r>
  </si>
  <si>
    <t>VKLJUČNO S PLAČILOM TAKS IN DAJATEV TER SE IZVAJAJO SKLADNO</t>
  </si>
  <si>
    <t>VSA RUŠENJA VKLJUČUJEJO ODVOZ NA USTREZNO DEPONIJO</t>
  </si>
  <si>
    <t>S PRAVILNIKOM IN UREDBO O RAVNANJU Z ODPADKI, KI NASTANEJO</t>
  </si>
  <si>
    <t>PRI GRADBENIH DELIH</t>
  </si>
  <si>
    <t xml:space="preserve">1. GRADBENA DELA </t>
  </si>
  <si>
    <r>
      <t xml:space="preserve">6.3.4.2 PROJEKTANTSKI PREDRAČUN TK VODOV </t>
    </r>
    <r>
      <rPr>
        <b/>
        <sz val="8"/>
        <rFont val="Arial CE"/>
        <charset val="238"/>
      </rPr>
      <t>(gradbena dela)</t>
    </r>
  </si>
  <si>
    <t xml:space="preserve">4.3.4.2  PROJEKTANTSKI PREDRAČUN CR Z NN PRIKLJUČKOM </t>
  </si>
  <si>
    <t>SPLOŠNO:</t>
  </si>
  <si>
    <r>
      <t xml:space="preserve">V enotnih cenah morajo biti zajeti vsi stroški po </t>
    </r>
    <r>
      <rPr>
        <sz val="11"/>
        <color theme="1"/>
        <rFont val="Calibri"/>
        <family val="2"/>
        <charset val="238"/>
        <scheme val="minor"/>
      </rPr>
      <t>Splošnih tehničnih pogojih.</t>
    </r>
  </si>
  <si>
    <t>Opomba:  Vsa rušenja vključujejo odvoz na ustrezno deponijo vključno s plačilom taks in dajatev.</t>
  </si>
  <si>
    <t>Vsi odstranjeni materiali vključujejo odvoz na ustrezno deponijo s plačilom prispevka.</t>
  </si>
  <si>
    <t>Vse postavke za izkope zajemajo izkop, nakladanje na kamion in odvoz na deponijo do 25km.</t>
  </si>
  <si>
    <t>Vsi vgrajeni materiali vključujejo tudi dobavo.</t>
  </si>
  <si>
    <t xml:space="preserve">Vsi pokrovi jaškov vključujejo dobavo z AB obročem. </t>
  </si>
  <si>
    <t>Vsi hladni stiki na obrabni plasti morajo biti obdelani z bitumensko lepilno zmesjo.</t>
  </si>
  <si>
    <t>V ceni je upoštevati notranjo kontrolo (tekoče preiskave).</t>
  </si>
  <si>
    <t>Opozorilo!</t>
  </si>
  <si>
    <t>V enotni ceni finega asfalta je potrebno zajeti tudi pobrizg z bitumensko emulzijo (0,5kg/m2)</t>
  </si>
  <si>
    <t>Dela je izvajati po projektni dokumentaciji, v skladu z veljavnimi tehničnimi predpisi,</t>
  </si>
  <si>
    <t>normativi in standardi ob upoštevanju zahtev iz varstva pri delu.</t>
  </si>
  <si>
    <t>V ponudbo je potrebno vračunati strošek izdelave varnostnega načrta, TEE ter organizacijo gradbišča v skladu z varnostnim načrtom, zavarovanje prometa in usposobitev obvozov za ves čas gradnje, čiščenje in močenje cestišča v času gradnje,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geodetski posnetek, BCP, vris komunalnih vodov v podzemni kataster).</t>
  </si>
  <si>
    <t>Izkop mehke kamnine – 4. kategorije za gradbene jame za objekte, globine 1,1 do 2,0 m z nakladanjem in prevozom do 15 km</t>
  </si>
  <si>
    <t xml:space="preserve">Izdelava delovnega platoja iz gramoznega materiala v debelini 30 cm </t>
  </si>
  <si>
    <t>Zaščita hidroizolacije na območju prehodne plošče          ( po detajlu naleganja prehodne plošče)</t>
  </si>
  <si>
    <t>dimenzije nadstrešnice: 5 x 1,75m</t>
  </si>
  <si>
    <t>Izdelava projektne dokumentacije za PID</t>
  </si>
  <si>
    <t>Dobava in postavitev BUS nadstrešnic v kompletu z vsemi deli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</si>
</sst>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$€-2]\ #,##0.00"/>
    <numFmt numFmtId="165" formatCode="#,##0.00\ _S_I_T"/>
    <numFmt numFmtId="166" formatCode="_-* #,##0.00\ _S_I_T_-;\-* #,##0.00\ _S_I_T_-;_-* &quot;-&quot;??\ _S_I_T_-;_-@_-"/>
    <numFmt numFmtId="167" formatCode="#,##0.00\ &quot;SIT&quot;"/>
    <numFmt numFmtId="168" formatCode="#,##0.00\ [$€-1]"/>
    <numFmt numFmtId="169" formatCode="0.00_)"/>
    <numFmt numFmtId="170" formatCode="_(* #,##0.00_);_(* \(#,##0.00\);_(* &quot;-&quot;??_);_(@_)"/>
    <numFmt numFmtId="171" formatCode="#,##0.00\ &quot;€&quot;"/>
    <numFmt numFmtId="172" formatCode="0_)"/>
    <numFmt numFmtId="173" formatCode="#,##0.00\ [$EUR]"/>
    <numFmt numFmtId="174" formatCode="0.0%"/>
    <numFmt numFmtId="175" formatCode="0.0"/>
    <numFmt numFmtId="176" formatCode="0.000"/>
    <numFmt numFmtId="177" formatCode="_-* #,##0.00\ &quot;SIT&quot;_-;\-* #,##0.00\ &quot;SIT&quot;_-;_-* &quot;-&quot;??\ &quot;SIT&quot;_-;_-@_-"/>
    <numFmt numFmtId="178" formatCode="_-* #,##0\ _S_I_T_-;\-* #,##0\ _S_I_T_-;_-* &quot;-&quot;\ _S_I_T_-;_-@_-"/>
    <numFmt numFmtId="179" formatCode="_-* #,##0\ &quot;SIT&quot;_-;\-* #,##0\ &quot;SIT&quot;_-;_-* &quot;-&quot;\ &quot;SIT&quot;_-;_-@_-"/>
  </numFmts>
  <fonts count="6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u/>
      <sz val="12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b/>
      <sz val="9.5"/>
      <name val="Arial CE"/>
      <charset val="238"/>
    </font>
    <font>
      <sz val="9.5"/>
      <name val="Arial CE"/>
      <family val="2"/>
      <charset val="238"/>
    </font>
    <font>
      <sz val="10"/>
      <name val="HelveticaPS"/>
      <family val="1"/>
      <charset val="238"/>
    </font>
    <font>
      <sz val="10"/>
      <color rgb="FFFF0000"/>
      <name val="Arial"/>
      <family val="2"/>
      <charset val="238"/>
    </font>
    <font>
      <b/>
      <i/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4"/>
      <color rgb="FFFFFF00"/>
      <name val="Arial"/>
      <family val="2"/>
      <charset val="238"/>
    </font>
    <font>
      <sz val="9"/>
      <name val="Courier New CE"/>
      <charset val="238"/>
    </font>
    <font>
      <sz val="5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8"/>
      <name val="Arial CE"/>
      <charset val="238"/>
    </font>
    <font>
      <sz val="10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SSPalatino"/>
      <charset val="238"/>
    </font>
    <font>
      <u/>
      <sz val="10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u/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name val="SLO 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1">
    <xf numFmtId="0" fontId="0" fillId="0" borderId="0"/>
    <xf numFmtId="0" fontId="1" fillId="0" borderId="0"/>
    <xf numFmtId="0" fontId="13" fillId="0" borderId="0"/>
    <xf numFmtId="166" fontId="13" fillId="0" borderId="0" applyFont="0" applyFill="0" applyBorder="0" applyAlignment="0" applyProtection="0"/>
    <xf numFmtId="169" fontId="24" fillId="0" borderId="0"/>
    <xf numFmtId="170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9" fontId="1" fillId="0" borderId="0" applyFont="0" applyFill="0" applyBorder="0" applyAlignment="0" applyProtection="0"/>
    <xf numFmtId="4" fontId="44" fillId="0" borderId="0">
      <alignment vertical="top"/>
      <protection hidden="1"/>
    </xf>
    <xf numFmtId="4" fontId="45" fillId="0" borderId="0" applyProtection="0">
      <alignment horizontal="left"/>
      <protection locked="0"/>
    </xf>
    <xf numFmtId="166" fontId="4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3" fillId="0" borderId="0"/>
    <xf numFmtId="0" fontId="13" fillId="0" borderId="0"/>
    <xf numFmtId="0" fontId="1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0"/>
    <xf numFmtId="0" fontId="1" fillId="0" borderId="0"/>
    <xf numFmtId="0" fontId="58" fillId="0" borderId="0"/>
    <xf numFmtId="0" fontId="58" fillId="0" borderId="0" applyFill="0" applyBorder="0" applyProtection="0"/>
    <xf numFmtId="177" fontId="5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1" fillId="0" borderId="0"/>
    <xf numFmtId="166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7" fontId="8" fillId="0" borderId="2">
      <protection locked="0"/>
    </xf>
    <xf numFmtId="171" fontId="8" fillId="0" borderId="0">
      <protection locked="0"/>
    </xf>
    <xf numFmtId="171" fontId="8" fillId="0" borderId="0">
      <protection locked="0"/>
    </xf>
    <xf numFmtId="0" fontId="38" fillId="0" borderId="0"/>
  </cellStyleXfs>
  <cellXfs count="993">
    <xf numFmtId="0" fontId="0" fillId="0" borderId="0" xfId="0"/>
    <xf numFmtId="0" fontId="1" fillId="0" borderId="0" xfId="1"/>
    <xf numFmtId="0" fontId="7" fillId="0" borderId="0" xfId="1" applyFont="1"/>
    <xf numFmtId="0" fontId="7" fillId="0" borderId="1" xfId="1" applyFont="1" applyBorder="1"/>
    <xf numFmtId="0" fontId="1" fillId="0" borderId="0" xfId="1" applyFill="1"/>
    <xf numFmtId="0" fontId="2" fillId="0" borderId="0" xfId="1" applyFont="1"/>
    <xf numFmtId="0" fontId="8" fillId="0" borderId="0" xfId="0" applyFont="1"/>
    <xf numFmtId="4" fontId="8" fillId="0" borderId="0" xfId="0" applyNumberFormat="1" applyFont="1"/>
    <xf numFmtId="0" fontId="10" fillId="0" borderId="0" xfId="0" applyFont="1"/>
    <xf numFmtId="0" fontId="12" fillId="0" borderId="0" xfId="0" applyFont="1"/>
    <xf numFmtId="0" fontId="8" fillId="0" borderId="0" xfId="0" applyFont="1" applyBorder="1"/>
    <xf numFmtId="4" fontId="8" fillId="0" borderId="0" xfId="0" applyNumberFormat="1" applyFont="1" applyBorder="1"/>
    <xf numFmtId="167" fontId="8" fillId="0" borderId="0" xfId="0" applyNumberFormat="1" applyFont="1" applyBorder="1"/>
    <xf numFmtId="167" fontId="8" fillId="0" borderId="0" xfId="0" applyNumberFormat="1" applyFont="1"/>
    <xf numFmtId="167" fontId="16" fillId="0" borderId="7" xfId="0" applyNumberFormat="1" applyFont="1" applyBorder="1"/>
    <xf numFmtId="0" fontId="16" fillId="0" borderId="0" xfId="0" applyFont="1" applyBorder="1"/>
    <xf numFmtId="167" fontId="16" fillId="0" borderId="0" xfId="0" applyNumberFormat="1" applyFont="1" applyBorder="1"/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167" fontId="8" fillId="0" borderId="0" xfId="0" applyNumberFormat="1" applyFont="1" applyFill="1" applyBorder="1"/>
    <xf numFmtId="0" fontId="13" fillId="0" borderId="0" xfId="0" applyFont="1" applyBorder="1"/>
    <xf numFmtId="167" fontId="0" fillId="0" borderId="0" xfId="3" applyNumberFormat="1" applyFont="1"/>
    <xf numFmtId="0" fontId="13" fillId="0" borderId="0" xfId="2" applyFill="1"/>
    <xf numFmtId="0" fontId="13" fillId="0" borderId="0" xfId="2" applyFont="1" applyFill="1"/>
    <xf numFmtId="165" fontId="13" fillId="0" borderId="0" xfId="2" applyNumberFormat="1" applyFill="1"/>
    <xf numFmtId="165" fontId="8" fillId="0" borderId="0" xfId="0" applyNumberFormat="1" applyFont="1" applyFill="1" applyBorder="1"/>
    <xf numFmtId="168" fontId="15" fillId="0" borderId="3" xfId="0" applyNumberFormat="1" applyFont="1" applyBorder="1"/>
    <xf numFmtId="0" fontId="13" fillId="0" borderId="0" xfId="2"/>
    <xf numFmtId="0" fontId="20" fillId="0" borderId="0" xfId="2" applyFont="1" applyFill="1"/>
    <xf numFmtId="0" fontId="13" fillId="0" borderId="0" xfId="2" applyBorder="1"/>
    <xf numFmtId="0" fontId="8" fillId="0" borderId="0" xfId="2" applyFont="1" applyBorder="1"/>
    <xf numFmtId="0" fontId="8" fillId="0" borderId="0" xfId="2" applyFont="1"/>
    <xf numFmtId="0" fontId="20" fillId="0" borderId="0" xfId="2" applyFont="1"/>
    <xf numFmtId="0" fontId="23" fillId="0" borderId="0" xfId="2" applyFont="1"/>
    <xf numFmtId="168" fontId="12" fillId="0" borderId="0" xfId="3" applyNumberFormat="1" applyFont="1"/>
    <xf numFmtId="167" fontId="12" fillId="0" borderId="0" xfId="3" applyNumberFormat="1" applyFont="1"/>
    <xf numFmtId="168" fontId="12" fillId="0" borderId="2" xfId="3" applyNumberFormat="1" applyFont="1" applyBorder="1"/>
    <xf numFmtId="49" fontId="17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/>
    <xf numFmtId="4" fontId="19" fillId="0" borderId="0" xfId="0" applyNumberFormat="1" applyFont="1" applyFill="1" applyBorder="1"/>
    <xf numFmtId="165" fontId="19" fillId="0" borderId="0" xfId="0" applyNumberFormat="1" applyFont="1" applyFill="1" applyBorder="1"/>
    <xf numFmtId="167" fontId="15" fillId="0" borderId="0" xfId="0" applyNumberFormat="1" applyFont="1" applyFill="1" applyBorder="1"/>
    <xf numFmtId="0" fontId="15" fillId="0" borderId="0" xfId="0" applyFont="1"/>
    <xf numFmtId="0" fontId="23" fillId="0" borderId="0" xfId="0" applyFont="1"/>
    <xf numFmtId="4" fontId="23" fillId="0" borderId="0" xfId="0" applyNumberFormat="1" applyFont="1"/>
    <xf numFmtId="49" fontId="9" fillId="0" borderId="5" xfId="0" applyNumberFormat="1" applyFont="1" applyFill="1" applyBorder="1" applyAlignment="1">
      <alignment horizontal="left"/>
    </xf>
    <xf numFmtId="0" fontId="9" fillId="0" borderId="6" xfId="0" applyFont="1" applyFill="1" applyBorder="1"/>
    <xf numFmtId="0" fontId="8" fillId="0" borderId="6" xfId="0" applyFont="1" applyFill="1" applyBorder="1"/>
    <xf numFmtId="4" fontId="8" fillId="0" borderId="6" xfId="0" applyNumberFormat="1" applyFont="1" applyFill="1" applyBorder="1"/>
    <xf numFmtId="165" fontId="8" fillId="0" borderId="7" xfId="0" applyNumberFormat="1" applyFont="1" applyFill="1" applyBorder="1"/>
    <xf numFmtId="4" fontId="8" fillId="2" borderId="7" xfId="0" applyNumberFormat="1" applyFont="1" applyFill="1" applyBorder="1"/>
    <xf numFmtId="0" fontId="20" fillId="0" borderId="0" xfId="0" applyFont="1"/>
    <xf numFmtId="49" fontId="20" fillId="0" borderId="5" xfId="0" applyNumberFormat="1" applyFont="1" applyFill="1" applyBorder="1" applyAlignment="1">
      <alignment horizontal="left"/>
    </xf>
    <xf numFmtId="0" fontId="20" fillId="0" borderId="6" xfId="0" applyFont="1" applyFill="1" applyBorder="1"/>
    <xf numFmtId="4" fontId="20" fillId="0" borderId="6" xfId="0" applyNumberFormat="1" applyFont="1" applyFill="1" applyBorder="1"/>
    <xf numFmtId="167" fontId="20" fillId="0" borderId="7" xfId="0" applyNumberFormat="1" applyFont="1" applyFill="1" applyBorder="1"/>
    <xf numFmtId="4" fontId="20" fillId="0" borderId="7" xfId="0" applyNumberFormat="1" applyFont="1" applyBorder="1"/>
    <xf numFmtId="49" fontId="8" fillId="0" borderId="0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/>
    <xf numFmtId="168" fontId="8" fillId="0" borderId="2" xfId="0" applyNumberFormat="1" applyFont="1" applyFill="1" applyBorder="1"/>
    <xf numFmtId="167" fontId="8" fillId="0" borderId="2" xfId="0" applyNumberFormat="1" applyFont="1" applyFill="1" applyBorder="1"/>
    <xf numFmtId="168" fontId="8" fillId="0" borderId="0" xfId="0" applyNumberFormat="1" applyFont="1" applyFill="1" applyBorder="1"/>
    <xf numFmtId="0" fontId="20" fillId="0" borderId="0" xfId="0" applyFont="1" applyFill="1"/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" fontId="21" fillId="0" borderId="0" xfId="0" applyNumberFormat="1" applyFont="1" applyFill="1" applyBorder="1"/>
    <xf numFmtId="167" fontId="21" fillId="0" borderId="0" xfId="0" applyNumberFormat="1" applyFont="1" applyFill="1" applyBorder="1"/>
    <xf numFmtId="4" fontId="20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left"/>
    </xf>
    <xf numFmtId="4" fontId="20" fillId="0" borderId="7" xfId="0" applyNumberFormat="1" applyFont="1" applyFill="1" applyBorder="1"/>
    <xf numFmtId="0" fontId="20" fillId="0" borderId="0" xfId="0" applyFont="1" applyFill="1" applyBorder="1"/>
    <xf numFmtId="167" fontId="20" fillId="0" borderId="0" xfId="0" applyNumberFormat="1" applyFont="1" applyFill="1" applyBorder="1"/>
    <xf numFmtId="0" fontId="8" fillId="0" borderId="0" xfId="0" applyFont="1" applyFill="1"/>
    <xf numFmtId="167" fontId="8" fillId="0" borderId="0" xfId="0" applyNumberFormat="1" applyFont="1" applyFill="1"/>
    <xf numFmtId="0" fontId="16" fillId="0" borderId="0" xfId="0" applyFont="1"/>
    <xf numFmtId="49" fontId="16" fillId="0" borderId="5" xfId="0" applyNumberFormat="1" applyFont="1" applyFill="1" applyBorder="1" applyAlignment="1">
      <alignment horizontal="left"/>
    </xf>
    <xf numFmtId="0" fontId="16" fillId="0" borderId="6" xfId="0" applyFont="1" applyFill="1" applyBorder="1"/>
    <xf numFmtId="4" fontId="16" fillId="0" borderId="6" xfId="0" applyNumberFormat="1" applyFont="1" applyFill="1" applyBorder="1"/>
    <xf numFmtId="167" fontId="8" fillId="0" borderId="7" xfId="0" applyNumberFormat="1" applyFont="1" applyFill="1" applyBorder="1"/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/>
    </xf>
    <xf numFmtId="167" fontId="8" fillId="0" borderId="9" xfId="0" applyNumberFormat="1" applyFont="1" applyFill="1" applyBorder="1"/>
    <xf numFmtId="49" fontId="16" fillId="0" borderId="8" xfId="0" applyNumberFormat="1" applyFont="1" applyFill="1" applyBorder="1" applyAlignment="1">
      <alignment horizontal="left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168" fontId="16" fillId="0" borderId="0" xfId="0" applyNumberFormat="1" applyFont="1" applyFill="1" applyBorder="1"/>
    <xf numFmtId="49" fontId="13" fillId="0" borderId="2" xfId="0" applyNumberFormat="1" applyFont="1" applyFill="1" applyBorder="1" applyAlignment="1">
      <alignment horizontal="left"/>
    </xf>
    <xf numFmtId="167" fontId="8" fillId="0" borderId="7" xfId="0" applyNumberFormat="1" applyFont="1" applyBorder="1"/>
    <xf numFmtId="49" fontId="13" fillId="0" borderId="0" xfId="0" applyNumberFormat="1" applyFont="1" applyFill="1" applyBorder="1" applyAlignment="1">
      <alignment horizontal="left"/>
    </xf>
    <xf numFmtId="167" fontId="16" fillId="0" borderId="6" xfId="0" applyNumberFormat="1" applyFont="1" applyFill="1" applyBorder="1"/>
    <xf numFmtId="49" fontId="10" fillId="0" borderId="5" xfId="0" applyNumberFormat="1" applyFont="1" applyFill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Fill="1" applyBorder="1"/>
    <xf numFmtId="165" fontId="13" fillId="0" borderId="0" xfId="0" applyNumberFormat="1" applyFont="1" applyFill="1" applyBorder="1"/>
    <xf numFmtId="167" fontId="13" fillId="0" borderId="0" xfId="0" applyNumberFormat="1" applyFont="1" applyBorder="1"/>
    <xf numFmtId="0" fontId="13" fillId="0" borderId="2" xfId="0" applyFont="1" applyFill="1" applyBorder="1"/>
    <xf numFmtId="167" fontId="13" fillId="0" borderId="2" xfId="0" applyNumberFormat="1" applyFont="1" applyFill="1" applyBorder="1"/>
    <xf numFmtId="167" fontId="13" fillId="0" borderId="0" xfId="0" applyNumberFormat="1" applyFont="1" applyFill="1" applyBorder="1"/>
    <xf numFmtId="168" fontId="13" fillId="0" borderId="0" xfId="0" applyNumberFormat="1" applyFont="1" applyFill="1" applyBorder="1"/>
    <xf numFmtId="0" fontId="13" fillId="0" borderId="0" xfId="0" applyFont="1" applyFill="1"/>
    <xf numFmtId="0" fontId="15" fillId="0" borderId="0" xfId="0" applyFont="1" applyAlignment="1">
      <alignment horizontal="right"/>
    </xf>
    <xf numFmtId="0" fontId="15" fillId="0" borderId="0" xfId="0" applyFont="1" applyFill="1"/>
    <xf numFmtId="0" fontId="13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6" xfId="0" applyFont="1" applyFill="1" applyBorder="1"/>
    <xf numFmtId="168" fontId="8" fillId="0" borderId="6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49" fontId="12" fillId="0" borderId="0" xfId="0" applyNumberFormat="1" applyFont="1" applyFill="1" applyBorder="1"/>
    <xf numFmtId="0" fontId="12" fillId="0" borderId="0" xfId="0" applyFont="1" applyFill="1" applyBorder="1"/>
    <xf numFmtId="49" fontId="12" fillId="0" borderId="2" xfId="0" applyNumberFormat="1" applyFont="1" applyFill="1" applyBorder="1"/>
    <xf numFmtId="0" fontId="12" fillId="0" borderId="2" xfId="0" applyFont="1" applyFill="1" applyBorder="1"/>
    <xf numFmtId="0" fontId="14" fillId="0" borderId="3" xfId="0" applyFont="1" applyFill="1" applyBorder="1" applyAlignment="1">
      <alignment horizontal="right"/>
    </xf>
    <xf numFmtId="0" fontId="23" fillId="0" borderId="0" xfId="0" applyFont="1" applyFill="1"/>
    <xf numFmtId="49" fontId="9" fillId="0" borderId="0" xfId="0" applyNumberFormat="1" applyFont="1" applyFill="1" applyAlignment="1">
      <alignment horizontal="left"/>
    </xf>
    <xf numFmtId="4" fontId="23" fillId="0" borderId="0" xfId="0" applyNumberFormat="1" applyFont="1" applyFill="1"/>
    <xf numFmtId="165" fontId="23" fillId="0" borderId="0" xfId="0" applyNumberFormat="1" applyFont="1" applyFill="1"/>
    <xf numFmtId="49" fontId="22" fillId="0" borderId="0" xfId="0" applyNumberFormat="1" applyFont="1" applyFill="1" applyAlignment="1">
      <alignment horizontal="left"/>
    </xf>
    <xf numFmtId="4" fontId="8" fillId="0" borderId="0" xfId="0" applyNumberFormat="1" applyFont="1" applyFill="1"/>
    <xf numFmtId="165" fontId="8" fillId="0" borderId="0" xfId="0" applyNumberFormat="1" applyFont="1" applyFill="1"/>
    <xf numFmtId="167" fontId="16" fillId="0" borderId="7" xfId="0" applyNumberFormat="1" applyFont="1" applyFill="1" applyBorder="1"/>
    <xf numFmtId="0" fontId="16" fillId="0" borderId="0" xfId="0" applyFont="1" applyFill="1"/>
    <xf numFmtId="4" fontId="8" fillId="0" borderId="7" xfId="0" applyNumberFormat="1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6" fillId="0" borderId="6" xfId="0" applyFont="1" applyFill="1" applyBorder="1"/>
    <xf numFmtId="0" fontId="28" fillId="0" borderId="0" xfId="0" applyFont="1"/>
    <xf numFmtId="0" fontId="16" fillId="0" borderId="0" xfId="2" applyFont="1" applyBorder="1"/>
    <xf numFmtId="49" fontId="13" fillId="0" borderId="0" xfId="2" applyNumberFormat="1" applyFont="1" applyFill="1" applyAlignment="1">
      <alignment horizontal="left"/>
    </xf>
    <xf numFmtId="49" fontId="8" fillId="0" borderId="0" xfId="2" applyNumberFormat="1" applyFont="1" applyFill="1" applyBorder="1" applyAlignment="1">
      <alignment horizontal="left"/>
    </xf>
    <xf numFmtId="167" fontId="8" fillId="0" borderId="0" xfId="2" applyNumberFormat="1" applyFont="1" applyFill="1" applyBorder="1"/>
    <xf numFmtId="49" fontId="13" fillId="0" borderId="2" xfId="2" applyNumberFormat="1" applyFont="1" applyFill="1" applyBorder="1" applyAlignment="1">
      <alignment horizontal="left"/>
    </xf>
    <xf numFmtId="0" fontId="8" fillId="0" borderId="2" xfId="2" applyFont="1" applyFill="1" applyBorder="1"/>
    <xf numFmtId="168" fontId="8" fillId="0" borderId="2" xfId="2" applyNumberFormat="1" applyFont="1" applyFill="1" applyBorder="1"/>
    <xf numFmtId="167" fontId="8" fillId="0" borderId="2" xfId="2" applyNumberFormat="1" applyFont="1" applyFill="1" applyBorder="1"/>
    <xf numFmtId="0" fontId="8" fillId="0" borderId="2" xfId="2" applyFont="1" applyFill="1" applyBorder="1" applyAlignment="1">
      <alignment horizontal="center"/>
    </xf>
    <xf numFmtId="0" fontId="20" fillId="0" borderId="4" xfId="0" applyFont="1" applyFill="1" applyBorder="1"/>
    <xf numFmtId="4" fontId="20" fillId="0" borderId="4" xfId="0" applyNumberFormat="1" applyFont="1" applyFill="1" applyBorder="1"/>
    <xf numFmtId="167" fontId="20" fillId="0" borderId="4" xfId="0" applyNumberFormat="1" applyFont="1" applyFill="1" applyBorder="1"/>
    <xf numFmtId="0" fontId="13" fillId="0" borderId="0" xfId="2" applyFont="1" applyFill="1" applyBorder="1"/>
    <xf numFmtId="0" fontId="13" fillId="0" borderId="0" xfId="2" applyFill="1" applyBorder="1"/>
    <xf numFmtId="0" fontId="8" fillId="0" borderId="0" xfId="2" applyFont="1" applyFill="1" applyBorder="1"/>
    <xf numFmtId="168" fontId="8" fillId="0" borderId="0" xfId="2" applyNumberFormat="1" applyFont="1" applyFill="1" applyBorder="1"/>
    <xf numFmtId="0" fontId="7" fillId="0" borderId="1" xfId="1" applyFont="1" applyBorder="1" applyAlignment="1">
      <alignment horizontal="left"/>
    </xf>
    <xf numFmtId="164" fontId="7" fillId="0" borderId="1" xfId="1" applyNumberFormat="1" applyFont="1" applyFill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7" fillId="0" borderId="0" xfId="1" applyNumberFormat="1" applyFont="1" applyFill="1" applyAlignment="1">
      <alignment horizontal="right"/>
    </xf>
    <xf numFmtId="164" fontId="7" fillId="0" borderId="0" xfId="1" quotePrefix="1" applyNumberFormat="1" applyFont="1" applyFill="1" applyAlignment="1">
      <alignment horizontal="right"/>
    </xf>
    <xf numFmtId="49" fontId="9" fillId="0" borderId="0" xfId="2" applyNumberFormat="1" applyFont="1" applyAlignment="1">
      <alignment horizontal="left" vertical="top"/>
    </xf>
    <xf numFmtId="0" fontId="8" fillId="0" borderId="0" xfId="2" applyFont="1" applyAlignment="1">
      <alignment horizontal="center"/>
    </xf>
    <xf numFmtId="4" fontId="8" fillId="0" borderId="0" xfId="2" applyNumberFormat="1" applyFont="1"/>
    <xf numFmtId="4" fontId="8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right"/>
    </xf>
    <xf numFmtId="0" fontId="10" fillId="0" borderId="10" xfId="2" applyFont="1" applyBorder="1" applyAlignment="1">
      <alignment horizontal="left" vertical="top"/>
    </xf>
    <xf numFmtId="0" fontId="10" fillId="0" borderId="10" xfId="2" applyFont="1" applyBorder="1" applyAlignment="1">
      <alignment horizontal="center"/>
    </xf>
    <xf numFmtId="4" fontId="14" fillId="0" borderId="10" xfId="2" applyNumberFormat="1" applyFont="1" applyBorder="1" applyAlignment="1">
      <alignment horizontal="center" wrapText="1"/>
    </xf>
    <xf numFmtId="165" fontId="10" fillId="0" borderId="10" xfId="2" applyNumberFormat="1" applyFont="1" applyBorder="1" applyAlignment="1">
      <alignment horizontal="right"/>
    </xf>
    <xf numFmtId="4" fontId="8" fillId="0" borderId="10" xfId="2" applyNumberFormat="1" applyFont="1" applyBorder="1"/>
    <xf numFmtId="0" fontId="10" fillId="0" borderId="0" xfId="2" applyFont="1" applyAlignment="1">
      <alignment horizontal="left" vertical="top"/>
    </xf>
    <xf numFmtId="0" fontId="8" fillId="0" borderId="0" xfId="2" applyFont="1" applyBorder="1" applyAlignment="1">
      <alignment horizontal="center"/>
    </xf>
    <xf numFmtId="0" fontId="13" fillId="0" borderId="0" xfId="2" applyBorder="1" applyAlignment="1">
      <alignment horizontal="center"/>
    </xf>
    <xf numFmtId="49" fontId="9" fillId="2" borderId="5" xfId="2" applyNumberFormat="1" applyFont="1" applyFill="1" applyBorder="1" applyAlignment="1">
      <alignment horizontal="left" vertical="top"/>
    </xf>
    <xf numFmtId="0" fontId="9" fillId="2" borderId="6" xfId="2" applyFont="1" applyFill="1" applyBorder="1"/>
    <xf numFmtId="0" fontId="8" fillId="2" borderId="6" xfId="2" applyFont="1" applyFill="1" applyBorder="1" applyAlignment="1">
      <alignment horizontal="center"/>
    </xf>
    <xf numFmtId="4" fontId="8" fillId="2" borderId="6" xfId="2" applyNumberFormat="1" applyFont="1" applyFill="1" applyBorder="1"/>
    <xf numFmtId="4" fontId="8" fillId="2" borderId="6" xfId="2" applyNumberFormat="1" applyFont="1" applyFill="1" applyBorder="1" applyAlignment="1">
      <alignment horizontal="center"/>
    </xf>
    <xf numFmtId="0" fontId="13" fillId="4" borderId="7" xfId="2" applyFill="1" applyBorder="1" applyAlignment="1">
      <alignment horizontal="right"/>
    </xf>
    <xf numFmtId="49" fontId="8" fillId="0" borderId="0" xfId="2" applyNumberFormat="1" applyFont="1" applyBorder="1" applyAlignment="1">
      <alignment horizontal="left" vertical="top"/>
    </xf>
    <xf numFmtId="4" fontId="8" fillId="0" borderId="0" xfId="2" applyNumberFormat="1" applyFont="1" applyBorder="1"/>
    <xf numFmtId="4" fontId="8" fillId="0" borderId="0" xfId="2" applyNumberFormat="1" applyFont="1" applyBorder="1" applyAlignment="1">
      <alignment horizontal="center"/>
    </xf>
    <xf numFmtId="167" fontId="8" fillId="0" borderId="0" xfId="2" applyNumberFormat="1" applyFont="1" applyBorder="1" applyAlignment="1">
      <alignment horizontal="right"/>
    </xf>
    <xf numFmtId="0" fontId="16" fillId="0" borderId="0" xfId="2" applyFont="1"/>
    <xf numFmtId="49" fontId="16" fillId="0" borderId="5" xfId="2" applyNumberFormat="1" applyFont="1" applyBorder="1" applyAlignment="1">
      <alignment horizontal="left" vertical="top"/>
    </xf>
    <xf numFmtId="0" fontId="16" fillId="0" borderId="6" xfId="2" applyFont="1" applyBorder="1"/>
    <xf numFmtId="0" fontId="16" fillId="0" borderId="6" xfId="2" applyFont="1" applyBorder="1" applyAlignment="1">
      <alignment horizontal="center"/>
    </xf>
    <xf numFmtId="4" fontId="16" fillId="0" borderId="6" xfId="2" applyNumberFormat="1" applyFont="1" applyBorder="1"/>
    <xf numFmtId="4" fontId="16" fillId="0" borderId="6" xfId="2" applyNumberFormat="1" applyFont="1" applyBorder="1" applyAlignment="1">
      <alignment horizontal="center"/>
    </xf>
    <xf numFmtId="167" fontId="16" fillId="0" borderId="7" xfId="2" applyNumberFormat="1" applyFont="1" applyBorder="1" applyAlignment="1">
      <alignment horizontal="right"/>
    </xf>
    <xf numFmtId="4" fontId="16" fillId="0" borderId="7" xfId="2" applyNumberFormat="1" applyFont="1" applyBorder="1"/>
    <xf numFmtId="4" fontId="16" fillId="0" borderId="0" xfId="2" applyNumberFormat="1" applyFont="1" applyBorder="1"/>
    <xf numFmtId="49" fontId="8" fillId="0" borderId="2" xfId="2" applyNumberFormat="1" applyFont="1" applyBorder="1" applyAlignment="1">
      <alignment horizontal="left" vertical="top"/>
    </xf>
    <xf numFmtId="0" fontId="8" fillId="0" borderId="2" xfId="2" applyFont="1" applyBorder="1"/>
    <xf numFmtId="2" fontId="13" fillId="0" borderId="2" xfId="2" applyNumberFormat="1" applyBorder="1" applyAlignment="1">
      <alignment horizontal="center"/>
    </xf>
    <xf numFmtId="171" fontId="8" fillId="0" borderId="2" xfId="2" applyNumberFormat="1" applyFont="1" applyBorder="1"/>
    <xf numFmtId="171" fontId="8" fillId="0" borderId="2" xfId="2" applyNumberFormat="1" applyFont="1" applyBorder="1" applyAlignment="1">
      <alignment horizontal="center"/>
    </xf>
    <xf numFmtId="171" fontId="8" fillId="0" borderId="2" xfId="2" applyNumberFormat="1" applyFont="1" applyBorder="1" applyAlignment="1">
      <alignment horizontal="right"/>
    </xf>
    <xf numFmtId="0" fontId="13" fillId="0" borderId="2" xfId="2" applyBorder="1" applyAlignment="1">
      <alignment horizontal="center"/>
    </xf>
    <xf numFmtId="167" fontId="8" fillId="0" borderId="0" xfId="2" applyNumberFormat="1" applyFont="1" applyBorder="1"/>
    <xf numFmtId="167" fontId="8" fillId="0" borderId="0" xfId="2" applyNumberFormat="1" applyFont="1"/>
    <xf numFmtId="0" fontId="13" fillId="0" borderId="0" xfId="2" applyAlignment="1">
      <alignment horizontal="center"/>
    </xf>
    <xf numFmtId="167" fontId="8" fillId="0" borderId="0" xfId="2" applyNumberFormat="1" applyFont="1" applyAlignment="1">
      <alignment horizontal="center"/>
    </xf>
    <xf numFmtId="167" fontId="8" fillId="0" borderId="0" xfId="2" applyNumberFormat="1" applyFont="1" applyAlignment="1">
      <alignment horizontal="right"/>
    </xf>
    <xf numFmtId="0" fontId="13" fillId="0" borderId="2" xfId="2" applyBorder="1"/>
    <xf numFmtId="2" fontId="8" fillId="0" borderId="0" xfId="2" applyNumberFormat="1" applyFont="1" applyBorder="1" applyAlignment="1">
      <alignment horizontal="center"/>
    </xf>
    <xf numFmtId="171" fontId="8" fillId="0" borderId="0" xfId="2" applyNumberFormat="1" applyFont="1" applyBorder="1"/>
    <xf numFmtId="171" fontId="8" fillId="0" borderId="0" xfId="2" applyNumberFormat="1" applyFont="1" applyBorder="1" applyAlignment="1">
      <alignment horizontal="right"/>
    </xf>
    <xf numFmtId="4" fontId="8" fillId="0" borderId="2" xfId="2" applyNumberFormat="1" applyFont="1" applyBorder="1"/>
    <xf numFmtId="49" fontId="16" fillId="2" borderId="5" xfId="2" applyNumberFormat="1" applyFont="1" applyFill="1" applyBorder="1" applyAlignment="1">
      <alignment horizontal="left" vertical="top"/>
    </xf>
    <xf numFmtId="0" fontId="16" fillId="2" borderId="6" xfId="2" applyFont="1" applyFill="1" applyBorder="1"/>
    <xf numFmtId="0" fontId="16" fillId="2" borderId="6" xfId="2" applyFont="1" applyFill="1" applyBorder="1" applyAlignment="1">
      <alignment horizontal="center"/>
    </xf>
    <xf numFmtId="4" fontId="12" fillId="2" borderId="6" xfId="2" applyNumberFormat="1" applyFont="1" applyFill="1" applyBorder="1"/>
    <xf numFmtId="4" fontId="12" fillId="2" borderId="6" xfId="2" applyNumberFormat="1" applyFont="1" applyFill="1" applyBorder="1" applyAlignment="1">
      <alignment horizontal="center"/>
    </xf>
    <xf numFmtId="171" fontId="16" fillId="2" borderId="7" xfId="2" applyNumberFormat="1" applyFont="1" applyFill="1" applyBorder="1" applyAlignment="1">
      <alignment horizontal="right"/>
    </xf>
    <xf numFmtId="167" fontId="8" fillId="0" borderId="7" xfId="2" applyNumberFormat="1" applyFont="1" applyBorder="1"/>
    <xf numFmtId="167" fontId="15" fillId="0" borderId="0" xfId="2" applyNumberFormat="1" applyFont="1" applyBorder="1" applyAlignment="1">
      <alignment horizontal="right"/>
    </xf>
    <xf numFmtId="167" fontId="8" fillId="2" borderId="7" xfId="2" applyNumberFormat="1" applyFont="1" applyFill="1" applyBorder="1" applyAlignment="1">
      <alignment horizontal="right"/>
    </xf>
    <xf numFmtId="4" fontId="8" fillId="2" borderId="7" xfId="2" applyNumberFormat="1" applyFont="1" applyFill="1" applyBorder="1"/>
    <xf numFmtId="167" fontId="8" fillId="0" borderId="2" xfId="2" applyNumberFormat="1" applyFont="1" applyBorder="1"/>
    <xf numFmtId="0" fontId="1" fillId="0" borderId="2" xfId="2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/>
    </xf>
    <xf numFmtId="0" fontId="8" fillId="0" borderId="0" xfId="2" quotePrefix="1" applyFont="1"/>
    <xf numFmtId="167" fontId="16" fillId="0" borderId="0" xfId="2" applyNumberFormat="1" applyFont="1" applyBorder="1"/>
    <xf numFmtId="0" fontId="1" fillId="0" borderId="0" xfId="2" applyFont="1" applyBorder="1" applyAlignment="1">
      <alignment horizontal="left" vertical="top" wrapText="1"/>
    </xf>
    <xf numFmtId="171" fontId="8" fillId="0" borderId="0" xfId="2" applyNumberFormat="1" applyFont="1" applyBorder="1" applyAlignment="1">
      <alignment horizontal="center"/>
    </xf>
    <xf numFmtId="167" fontId="8" fillId="0" borderId="0" xfId="2" applyNumberFormat="1" applyFont="1" applyBorder="1" applyAlignment="1">
      <alignment horizontal="center"/>
    </xf>
    <xf numFmtId="0" fontId="30" fillId="0" borderId="0" xfId="2" applyFont="1" applyFill="1"/>
    <xf numFmtId="0" fontId="30" fillId="0" borderId="0" xfId="2" applyFont="1" applyFill="1" applyAlignment="1">
      <alignment horizontal="center"/>
    </xf>
    <xf numFmtId="166" fontId="30" fillId="0" borderId="0" xfId="3" applyFont="1" applyFill="1"/>
    <xf numFmtId="166" fontId="30" fillId="0" borderId="0" xfId="3" applyFont="1" applyFill="1" applyAlignment="1">
      <alignment horizontal="center"/>
    </xf>
    <xf numFmtId="0" fontId="1" fillId="0" borderId="2" xfId="2" applyFont="1" applyBorder="1" applyAlignment="1">
      <alignment horizontal="left" vertical="center" wrapText="1"/>
    </xf>
    <xf numFmtId="0" fontId="30" fillId="0" borderId="2" xfId="2" applyFont="1" applyFill="1" applyBorder="1" applyAlignment="1">
      <alignment horizontal="center"/>
    </xf>
    <xf numFmtId="167" fontId="16" fillId="0" borderId="7" xfId="2" applyNumberFormat="1" applyFont="1" applyBorder="1"/>
    <xf numFmtId="0" fontId="13" fillId="0" borderId="0" xfId="2" applyFont="1"/>
    <xf numFmtId="167" fontId="13" fillId="0" borderId="11" xfId="2" applyNumberFormat="1" applyFont="1" applyBorder="1"/>
    <xf numFmtId="0" fontId="8" fillId="0" borderId="2" xfId="2" applyFont="1" applyBorder="1" applyAlignment="1">
      <alignment horizontal="center"/>
    </xf>
    <xf numFmtId="167" fontId="16" fillId="0" borderId="6" xfId="2" applyNumberFormat="1" applyFont="1" applyBorder="1"/>
    <xf numFmtId="167" fontId="16" fillId="0" borderId="6" xfId="2" applyNumberFormat="1" applyFont="1" applyBorder="1" applyAlignment="1">
      <alignment horizontal="center"/>
    </xf>
    <xf numFmtId="171" fontId="15" fillId="2" borderId="7" xfId="2" applyNumberFormat="1" applyFont="1" applyFill="1" applyBorder="1" applyAlignment="1">
      <alignment horizontal="right"/>
    </xf>
    <xf numFmtId="0" fontId="8" fillId="0" borderId="0" xfId="2" applyFont="1" applyFill="1"/>
    <xf numFmtId="49" fontId="16" fillId="0" borderId="0" xfId="2" applyNumberFormat="1" applyFont="1" applyFill="1" applyBorder="1" applyAlignment="1">
      <alignment horizontal="left" vertical="top"/>
    </xf>
    <xf numFmtId="0" fontId="16" fillId="0" borderId="0" xfId="2" applyFont="1" applyFill="1" applyBorder="1"/>
    <xf numFmtId="0" fontId="16" fillId="0" borderId="0" xfId="2" applyFont="1" applyFill="1" applyBorder="1" applyAlignment="1">
      <alignment horizontal="center"/>
    </xf>
    <xf numFmtId="4" fontId="12" fillId="0" borderId="0" xfId="2" applyNumberFormat="1" applyFont="1" applyFill="1" applyBorder="1"/>
    <xf numFmtId="167" fontId="16" fillId="0" borderId="0" xfId="2" applyNumberFormat="1" applyFont="1" applyFill="1" applyBorder="1" applyAlignment="1">
      <alignment horizontal="right"/>
    </xf>
    <xf numFmtId="167" fontId="8" fillId="0" borderId="7" xfId="2" applyNumberFormat="1" applyFont="1" applyFill="1" applyBorder="1"/>
    <xf numFmtId="49" fontId="9" fillId="0" borderId="0" xfId="2" applyNumberFormat="1" applyFont="1" applyFill="1" applyBorder="1" applyAlignment="1">
      <alignment horizontal="left" vertical="top"/>
    </xf>
    <xf numFmtId="0" fontId="9" fillId="0" borderId="0" xfId="2" applyFont="1" applyFill="1" applyBorder="1"/>
    <xf numFmtId="0" fontId="8" fillId="0" borderId="0" xfId="2" applyFont="1" applyFill="1" applyBorder="1" applyAlignment="1">
      <alignment horizontal="center"/>
    </xf>
    <xf numFmtId="4" fontId="8" fillId="0" borderId="0" xfId="2" applyNumberFormat="1" applyFont="1" applyFill="1" applyBorder="1"/>
    <xf numFmtId="4" fontId="8" fillId="0" borderId="0" xfId="2" applyNumberFormat="1" applyFont="1" applyFill="1" applyBorder="1" applyAlignment="1">
      <alignment horizontal="center"/>
    </xf>
    <xf numFmtId="167" fontId="8" fillId="0" borderId="0" xfId="2" applyNumberFormat="1" applyFont="1" applyFill="1" applyBorder="1" applyAlignment="1">
      <alignment horizontal="right"/>
    </xf>
    <xf numFmtId="49" fontId="13" fillId="0" borderId="0" xfId="2" applyNumberFormat="1" applyFont="1" applyBorder="1" applyAlignment="1">
      <alignment horizontal="left" vertical="top"/>
    </xf>
    <xf numFmtId="0" fontId="13" fillId="0" borderId="0" xfId="2" applyFont="1" applyBorder="1"/>
    <xf numFmtId="0" fontId="16" fillId="0" borderId="0" xfId="2" applyFont="1" applyBorder="1" applyAlignment="1">
      <alignment horizontal="center"/>
    </xf>
    <xf numFmtId="167" fontId="16" fillId="0" borderId="0" xfId="2" applyNumberFormat="1" applyFont="1" applyBorder="1" applyAlignment="1">
      <alignment horizontal="center"/>
    </xf>
    <xf numFmtId="167" fontId="16" fillId="0" borderId="0" xfId="2" applyNumberFormat="1" applyFont="1" applyBorder="1" applyAlignment="1">
      <alignment horizontal="right"/>
    </xf>
    <xf numFmtId="49" fontId="16" fillId="0" borderId="0" xfId="2" applyNumberFormat="1" applyFont="1" applyBorder="1" applyAlignment="1">
      <alignment horizontal="left" vertical="top"/>
    </xf>
    <xf numFmtId="49" fontId="8" fillId="0" borderId="0" xfId="2" applyNumberFormat="1" applyFont="1" applyBorder="1" applyAlignment="1">
      <alignment vertical="center"/>
    </xf>
    <xf numFmtId="167" fontId="16" fillId="0" borderId="0" xfId="2" applyNumberFormat="1" applyFont="1" applyBorder="1" applyAlignment="1"/>
    <xf numFmtId="0" fontId="13" fillId="0" borderId="0" xfId="2" applyAlignment="1">
      <alignment horizontal="left" vertical="top"/>
    </xf>
    <xf numFmtId="0" fontId="8" fillId="0" borderId="0" xfId="2" quotePrefix="1" applyFont="1" applyBorder="1"/>
    <xf numFmtId="49" fontId="16" fillId="0" borderId="2" xfId="2" applyNumberFormat="1" applyFont="1" applyBorder="1" applyAlignment="1">
      <alignment horizontal="left" vertical="top"/>
    </xf>
    <xf numFmtId="0" fontId="13" fillId="0" borderId="2" xfId="2" applyBorder="1" applyAlignment="1">
      <alignment horizontal="left" vertical="top"/>
    </xf>
    <xf numFmtId="0" fontId="13" fillId="0" borderId="0" xfId="2" quotePrefix="1" applyFont="1" applyBorder="1"/>
    <xf numFmtId="0" fontId="13" fillId="0" borderId="0" xfId="2" applyAlignment="1">
      <alignment horizontal="right"/>
    </xf>
    <xf numFmtId="0" fontId="1" fillId="0" borderId="0" xfId="2" applyFont="1" applyBorder="1" applyAlignment="1">
      <alignment horizontal="left" vertical="top"/>
    </xf>
    <xf numFmtId="0" fontId="1" fillId="0" borderId="0" xfId="2" applyFont="1" applyBorder="1" applyAlignment="1">
      <alignment horizontal="left" vertical="center" wrapText="1"/>
    </xf>
    <xf numFmtId="167" fontId="8" fillId="0" borderId="11" xfId="2" applyNumberFormat="1" applyFont="1" applyBorder="1"/>
    <xf numFmtId="0" fontId="11" fillId="0" borderId="0" xfId="2" applyFont="1"/>
    <xf numFmtId="165" fontId="13" fillId="0" borderId="0" xfId="2" applyNumberFormat="1" applyAlignment="1">
      <alignment horizontal="right"/>
    </xf>
    <xf numFmtId="49" fontId="16" fillId="0" borderId="0" xfId="2" applyNumberFormat="1" applyFont="1" applyBorder="1"/>
    <xf numFmtId="0" fontId="12" fillId="0" borderId="0" xfId="2" applyFont="1" applyBorder="1"/>
    <xf numFmtId="171" fontId="12" fillId="0" borderId="0" xfId="2" applyNumberFormat="1" applyFont="1" applyBorder="1"/>
    <xf numFmtId="171" fontId="12" fillId="0" borderId="0" xfId="3" applyNumberFormat="1" applyFont="1"/>
    <xf numFmtId="49" fontId="16" fillId="0" borderId="3" xfId="2" applyNumberFormat="1" applyFont="1" applyBorder="1"/>
    <xf numFmtId="0" fontId="16" fillId="0" borderId="3" xfId="2" applyFont="1" applyBorder="1"/>
    <xf numFmtId="0" fontId="12" fillId="0" borderId="3" xfId="2" applyFont="1" applyBorder="1"/>
    <xf numFmtId="49" fontId="13" fillId="0" borderId="0" xfId="2" applyNumberFormat="1" applyBorder="1"/>
    <xf numFmtId="167" fontId="13" fillId="0" borderId="0" xfId="3" applyNumberFormat="1"/>
    <xf numFmtId="49" fontId="13" fillId="0" borderId="3" xfId="2" applyNumberFormat="1" applyBorder="1"/>
    <xf numFmtId="0" fontId="13" fillId="0" borderId="3" xfId="2" applyBorder="1"/>
    <xf numFmtId="0" fontId="14" fillId="0" borderId="3" xfId="2" applyFont="1" applyBorder="1" applyAlignment="1">
      <alignment horizontal="right"/>
    </xf>
    <xf numFmtId="171" fontId="15" fillId="0" borderId="3" xfId="2" applyNumberFormat="1" applyFont="1" applyBorder="1"/>
    <xf numFmtId="49" fontId="13" fillId="0" borderId="0" xfId="2" applyNumberFormat="1"/>
    <xf numFmtId="171" fontId="13" fillId="0" borderId="0" xfId="3" applyNumberFormat="1"/>
    <xf numFmtId="171" fontId="12" fillId="0" borderId="2" xfId="3" applyNumberFormat="1" applyFont="1" applyBorder="1"/>
    <xf numFmtId="0" fontId="7" fillId="0" borderId="0" xfId="1" applyNumberFormat="1" applyFont="1"/>
    <xf numFmtId="49" fontId="7" fillId="0" borderId="0" xfId="1" applyNumberFormat="1" applyFont="1"/>
    <xf numFmtId="4" fontId="1" fillId="0" borderId="0" xfId="1" applyNumberFormat="1" applyFill="1"/>
    <xf numFmtId="4" fontId="1" fillId="0" borderId="0" xfId="1" applyNumberFormat="1"/>
    <xf numFmtId="0" fontId="6" fillId="0" borderId="0" xfId="1" applyFont="1" applyAlignment="1"/>
    <xf numFmtId="0" fontId="6" fillId="0" borderId="0" xfId="1" applyFont="1" applyAlignment="1">
      <alignment wrapText="1"/>
    </xf>
    <xf numFmtId="0" fontId="31" fillId="0" borderId="0" xfId="1" applyFont="1" applyAlignment="1">
      <alignment horizontal="left" wrapText="1"/>
    </xf>
    <xf numFmtId="0" fontId="31" fillId="0" borderId="0" xfId="1" applyFont="1" applyAlignment="1">
      <alignment vertical="center" wrapText="1"/>
    </xf>
    <xf numFmtId="0" fontId="5" fillId="0" borderId="0" xfId="1" applyFont="1" applyAlignment="1">
      <alignment wrapText="1"/>
    </xf>
    <xf numFmtId="0" fontId="7" fillId="0" borderId="0" xfId="1" applyFont="1" applyAlignment="1"/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7" fillId="0" borderId="0" xfId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>
      <alignment vertical="top" wrapText="1"/>
    </xf>
    <xf numFmtId="0" fontId="1" fillId="0" borderId="0" xfId="1" applyFont="1" applyAlignment="1">
      <alignment vertical="top"/>
    </xf>
    <xf numFmtId="0" fontId="1" fillId="0" borderId="0" xfId="1" applyNumberFormat="1"/>
    <xf numFmtId="0" fontId="32" fillId="0" borderId="0" xfId="1" applyNumberFormat="1" applyFont="1" applyBorder="1"/>
    <xf numFmtId="0" fontId="33" fillId="0" borderId="0" xfId="1" applyNumberFormat="1" applyFont="1" applyBorder="1"/>
    <xf numFmtId="0" fontId="32" fillId="0" borderId="0" xfId="1" applyFont="1" applyBorder="1"/>
    <xf numFmtId="0" fontId="32" fillId="0" borderId="0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4" fontId="32" fillId="0" borderId="0" xfId="1" applyNumberFormat="1" applyFont="1" applyBorder="1"/>
    <xf numFmtId="0" fontId="33" fillId="0" borderId="0" xfId="1" applyFont="1"/>
    <xf numFmtId="0" fontId="32" fillId="0" borderId="3" xfId="1" applyNumberFormat="1" applyFont="1" applyBorder="1"/>
    <xf numFmtId="0" fontId="33" fillId="0" borderId="3" xfId="1" applyNumberFormat="1" applyFont="1" applyBorder="1"/>
    <xf numFmtId="0" fontId="32" fillId="0" borderId="3" xfId="1" applyFont="1" applyBorder="1"/>
    <xf numFmtId="0" fontId="35" fillId="0" borderId="3" xfId="1" applyFont="1" applyBorder="1"/>
    <xf numFmtId="0" fontId="32" fillId="0" borderId="3" xfId="1" applyFont="1" applyBorder="1" applyAlignment="1">
      <alignment horizontal="center"/>
    </xf>
    <xf numFmtId="0" fontId="33" fillId="0" borderId="3" xfId="1" applyFont="1" applyBorder="1" applyAlignment="1">
      <alignment horizontal="center"/>
    </xf>
    <xf numFmtId="0" fontId="34" fillId="0" borderId="3" xfId="1" applyFont="1" applyBorder="1" applyAlignment="1">
      <alignment horizontal="center"/>
    </xf>
    <xf numFmtId="4" fontId="33" fillId="0" borderId="3" xfId="1" applyNumberFormat="1" applyFont="1" applyBorder="1"/>
    <xf numFmtId="0" fontId="3" fillId="2" borderId="0" xfId="1" applyNumberFormat="1" applyFont="1" applyFill="1"/>
    <xf numFmtId="0" fontId="1" fillId="2" borderId="0" xfId="1" applyNumberFormat="1" applyFill="1"/>
    <xf numFmtId="0" fontId="3" fillId="2" borderId="0" xfId="1" applyFont="1" applyFill="1"/>
    <xf numFmtId="0" fontId="35" fillId="2" borderId="0" xfId="1" applyFont="1" applyFill="1"/>
    <xf numFmtId="0" fontId="1" fillId="2" borderId="0" xfId="1" applyFill="1"/>
    <xf numFmtId="0" fontId="1" fillId="2" borderId="0" xfId="1" applyFill="1" applyAlignment="1">
      <alignment horizontal="center"/>
    </xf>
    <xf numFmtId="4" fontId="1" fillId="2" borderId="0" xfId="1" applyNumberFormat="1" applyFill="1"/>
    <xf numFmtId="0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justify" vertical="top" wrapText="1"/>
    </xf>
    <xf numFmtId="0" fontId="35" fillId="0" borderId="0" xfId="1" applyNumberFormat="1" applyFont="1"/>
    <xf numFmtId="2" fontId="1" fillId="0" borderId="0" xfId="1" applyNumberFormat="1" applyFont="1"/>
    <xf numFmtId="49" fontId="1" fillId="0" borderId="0" xfId="1" applyNumberFormat="1" applyFont="1" applyAlignment="1">
      <alignment horizontal="center"/>
    </xf>
    <xf numFmtId="4" fontId="1" fillId="0" borderId="0" xfId="1" applyNumberFormat="1" applyFont="1"/>
    <xf numFmtId="49" fontId="36" fillId="0" borderId="0" xfId="1" applyNumberFormat="1" applyFont="1" applyBorder="1"/>
    <xf numFmtId="0" fontId="1" fillId="0" borderId="0" xfId="1" applyNumberFormat="1" applyBorder="1"/>
    <xf numFmtId="0" fontId="36" fillId="0" borderId="0" xfId="1" applyFont="1" applyBorder="1"/>
    <xf numFmtId="0" fontId="35" fillId="0" borderId="0" xfId="1" applyNumberFormat="1" applyFont="1" applyBorder="1"/>
    <xf numFmtId="2" fontId="1" fillId="0" borderId="0" xfId="1" applyNumberFormat="1" applyFont="1" applyFill="1" applyBorder="1"/>
    <xf numFmtId="0" fontId="13" fillId="0" borderId="0" xfId="6" applyFill="1" applyBorder="1" applyAlignment="1">
      <alignment horizontal="center"/>
    </xf>
    <xf numFmtId="4" fontId="1" fillId="0" borderId="0" xfId="1" applyNumberFormat="1" applyFont="1" applyFill="1" applyBorder="1"/>
    <xf numFmtId="2" fontId="1" fillId="0" borderId="0" xfId="1" applyNumberFormat="1" applyFont="1" applyFill="1"/>
    <xf numFmtId="0" fontId="13" fillId="0" borderId="0" xfId="7" applyFill="1" applyBorder="1" applyAlignment="1">
      <alignment horizontal="center"/>
    </xf>
    <xf numFmtId="0" fontId="35" fillId="0" borderId="0" xfId="1" applyFont="1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1" fillId="0" borderId="0" xfId="1" applyFill="1" applyBorder="1"/>
    <xf numFmtId="4" fontId="1" fillId="0" borderId="0" xfId="1" applyNumberFormat="1" applyBorder="1"/>
    <xf numFmtId="0" fontId="36" fillId="0" borderId="2" xfId="1" applyNumberFormat="1" applyFont="1" applyBorder="1"/>
    <xf numFmtId="0" fontId="1" fillId="0" borderId="2" xfId="1" applyNumberFormat="1" applyBorder="1"/>
    <xf numFmtId="0" fontId="36" fillId="0" borderId="2" xfId="1" applyFont="1" applyBorder="1"/>
    <xf numFmtId="0" fontId="35" fillId="0" borderId="2" xfId="1" applyFont="1" applyBorder="1"/>
    <xf numFmtId="0" fontId="1" fillId="0" borderId="2" xfId="1" applyBorder="1"/>
    <xf numFmtId="0" fontId="1" fillId="0" borderId="2" xfId="1" applyBorder="1" applyAlignment="1">
      <alignment horizontal="center"/>
    </xf>
    <xf numFmtId="0" fontId="1" fillId="0" borderId="2" xfId="1" applyFill="1" applyBorder="1"/>
    <xf numFmtId="4" fontId="1" fillId="0" borderId="2" xfId="1" applyNumberFormat="1" applyBorder="1"/>
    <xf numFmtId="2" fontId="1" fillId="0" borderId="0" xfId="1" applyNumberFormat="1" applyFont="1" applyBorder="1"/>
    <xf numFmtId="49" fontId="1" fillId="0" borderId="0" xfId="1" applyNumberFormat="1" applyFont="1" applyBorder="1" applyAlignment="1">
      <alignment horizontal="center"/>
    </xf>
    <xf numFmtId="49" fontId="36" fillId="0" borderId="2" xfId="1" applyNumberFormat="1" applyFont="1" applyBorder="1"/>
    <xf numFmtId="0" fontId="35" fillId="0" borderId="2" xfId="1" applyNumberFormat="1" applyFont="1" applyBorder="1"/>
    <xf numFmtId="49" fontId="1" fillId="0" borderId="2" xfId="1" applyNumberFormat="1" applyFont="1" applyBorder="1" applyAlignment="1">
      <alignment horizontal="center"/>
    </xf>
    <xf numFmtId="0" fontId="1" fillId="0" borderId="0" xfId="1" applyNumberFormat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justify" vertical="top" wrapText="1"/>
    </xf>
    <xf numFmtId="0" fontId="35" fillId="0" borderId="0" xfId="1" applyNumberFormat="1" applyFont="1" applyFill="1" applyBorder="1"/>
    <xf numFmtId="4" fontId="1" fillId="0" borderId="0" xfId="1" applyNumberFormat="1" applyFont="1" applyFill="1"/>
    <xf numFmtId="0" fontId="35" fillId="0" borderId="0" xfId="1" applyNumberFormat="1" applyFont="1" applyFill="1" applyBorder="1" applyAlignment="1">
      <alignment wrapText="1"/>
    </xf>
    <xf numFmtId="49" fontId="1" fillId="0" borderId="0" xfId="1" applyNumberFormat="1" applyFont="1" applyFill="1" applyBorder="1" applyAlignment="1">
      <alignment horizontal="center"/>
    </xf>
    <xf numFmtId="4" fontId="1" fillId="0" borderId="0" xfId="1" applyNumberFormat="1" applyFont="1" applyBorder="1"/>
    <xf numFmtId="0" fontId="1" fillId="3" borderId="0" xfId="1" applyFill="1"/>
    <xf numFmtId="0" fontId="35" fillId="0" borderId="0" xfId="1" applyNumberFormat="1" applyFont="1" applyBorder="1" applyAlignment="1">
      <alignment wrapText="1"/>
    </xf>
    <xf numFmtId="0" fontId="37" fillId="0" borderId="0" xfId="1" applyFont="1"/>
    <xf numFmtId="0" fontId="1" fillId="0" borderId="1" xfId="1" applyNumberFormat="1" applyFont="1" applyBorder="1" applyAlignment="1">
      <alignment horizontal="left" vertical="top"/>
    </xf>
    <xf numFmtId="0" fontId="1" fillId="0" borderId="1" xfId="1" applyNumberFormat="1" applyFont="1" applyBorder="1" applyAlignment="1">
      <alignment horizontal="justify" vertical="top" wrapText="1"/>
    </xf>
    <xf numFmtId="0" fontId="35" fillId="0" borderId="1" xfId="1" applyNumberFormat="1" applyFont="1" applyBorder="1" applyAlignment="1">
      <alignment wrapText="1"/>
    </xf>
    <xf numFmtId="2" fontId="1" fillId="0" borderId="1" xfId="1" applyNumberFormat="1" applyFont="1" applyBorder="1"/>
    <xf numFmtId="49" fontId="1" fillId="0" borderId="1" xfId="1" applyNumberFormat="1" applyFont="1" applyBorder="1" applyAlignment="1">
      <alignment horizontal="center"/>
    </xf>
    <xf numFmtId="4" fontId="1" fillId="0" borderId="1" xfId="1" applyNumberFormat="1" applyFont="1" applyBorder="1"/>
    <xf numFmtId="0" fontId="31" fillId="2" borderId="0" xfId="1" applyNumberFormat="1" applyFont="1" applyFill="1"/>
    <xf numFmtId="0" fontId="38" fillId="2" borderId="0" xfId="1" applyNumberFormat="1" applyFont="1" applyFill="1"/>
    <xf numFmtId="0" fontId="31" fillId="2" borderId="0" xfId="1" applyFont="1" applyFill="1"/>
    <xf numFmtId="0" fontId="38" fillId="2" borderId="0" xfId="1" applyFont="1" applyFill="1"/>
    <xf numFmtId="0" fontId="38" fillId="2" borderId="0" xfId="1" applyFont="1" applyFill="1" applyAlignment="1">
      <alignment horizontal="center"/>
    </xf>
    <xf numFmtId="0" fontId="35" fillId="0" borderId="0" xfId="1" applyFont="1" applyAlignment="1"/>
    <xf numFmtId="0" fontId="7" fillId="0" borderId="0" xfId="1" applyFont="1" applyAlignment="1">
      <alignment horizontal="center"/>
    </xf>
    <xf numFmtId="4" fontId="7" fillId="0" borderId="0" xfId="1" applyNumberFormat="1" applyFont="1"/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justify" vertical="top"/>
    </xf>
    <xf numFmtId="0" fontId="40" fillId="0" borderId="0" xfId="0" applyFont="1" applyAlignment="1">
      <alignment wrapText="1"/>
    </xf>
    <xf numFmtId="0" fontId="35" fillId="0" borderId="0" xfId="1" applyNumberFormat="1" applyFont="1" applyAlignment="1">
      <alignment wrapText="1"/>
    </xf>
    <xf numFmtId="0" fontId="31" fillId="2" borderId="4" xfId="1" applyNumberFormat="1" applyFont="1" applyFill="1" applyBorder="1"/>
    <xf numFmtId="0" fontId="38" fillId="2" borderId="4" xfId="1" applyNumberFormat="1" applyFont="1" applyFill="1" applyBorder="1"/>
    <xf numFmtId="0" fontId="31" fillId="2" borderId="4" xfId="1" applyFont="1" applyFill="1" applyBorder="1"/>
    <xf numFmtId="0" fontId="35" fillId="2" borderId="4" xfId="1" applyFont="1" applyFill="1" applyBorder="1"/>
    <xf numFmtId="0" fontId="38" fillId="2" borderId="4" xfId="1" applyFont="1" applyFill="1" applyBorder="1"/>
    <xf numFmtId="0" fontId="38" fillId="2" borderId="4" xfId="1" applyFont="1" applyFill="1" applyBorder="1" applyAlignment="1">
      <alignment horizontal="center"/>
    </xf>
    <xf numFmtId="0" fontId="35" fillId="0" borderId="0" xfId="1" applyFont="1"/>
    <xf numFmtId="0" fontId="1" fillId="0" borderId="0" xfId="1" applyAlignment="1">
      <alignment horizontal="center"/>
    </xf>
    <xf numFmtId="0" fontId="28" fillId="0" borderId="0" xfId="0" applyFont="1" applyAlignment="1">
      <alignment wrapText="1"/>
    </xf>
    <xf numFmtId="49" fontId="35" fillId="0" borderId="2" xfId="1" applyNumberFormat="1" applyFont="1" applyBorder="1" applyAlignment="1">
      <alignment wrapText="1"/>
    </xf>
    <xf numFmtId="49" fontId="35" fillId="0" borderId="0" xfId="1" applyNumberFormat="1" applyFont="1" applyBorder="1" applyAlignment="1">
      <alignment wrapText="1"/>
    </xf>
    <xf numFmtId="0" fontId="1" fillId="0" borderId="1" xfId="1" applyNumberFormat="1" applyFont="1" applyBorder="1" applyAlignment="1">
      <alignment horizontal="justify" vertical="top"/>
    </xf>
    <xf numFmtId="0" fontId="31" fillId="0" borderId="0" xfId="1" applyNumberFormat="1" applyFont="1" applyFill="1"/>
    <xf numFmtId="0" fontId="38" fillId="0" borderId="0" xfId="1" applyNumberFormat="1" applyFont="1" applyFill="1"/>
    <xf numFmtId="0" fontId="31" fillId="0" borderId="0" xfId="1" applyFont="1" applyFill="1"/>
    <xf numFmtId="0" fontId="35" fillId="0" borderId="0" xfId="1" applyFont="1" applyFill="1"/>
    <xf numFmtId="0" fontId="38" fillId="0" borderId="0" xfId="1" applyFont="1" applyFill="1"/>
    <xf numFmtId="0" fontId="38" fillId="0" borderId="0" xfId="1" applyFont="1" applyFill="1" applyAlignment="1">
      <alignment horizontal="center"/>
    </xf>
    <xf numFmtId="4" fontId="31" fillId="0" borderId="0" xfId="1" applyNumberFormat="1" applyFont="1" applyFill="1"/>
    <xf numFmtId="0" fontId="1" fillId="0" borderId="0" xfId="1" applyFont="1" applyAlignment="1">
      <alignment wrapText="1"/>
    </xf>
    <xf numFmtId="49" fontId="1" fillId="0" borderId="0" xfId="1" applyNumberFormat="1" applyFont="1" applyBorder="1" applyAlignment="1">
      <alignment horizontal="left" vertical="top"/>
    </xf>
    <xf numFmtId="0" fontId="35" fillId="0" borderId="0" xfId="1" applyNumberFormat="1" applyFont="1" applyAlignment="1">
      <alignment vertical="top" wrapText="1"/>
    </xf>
    <xf numFmtId="0" fontId="1" fillId="0" borderId="1" xfId="1" applyNumberFormat="1" applyBorder="1"/>
    <xf numFmtId="0" fontId="1" fillId="0" borderId="1" xfId="1" applyBorder="1"/>
    <xf numFmtId="0" fontId="35" fillId="0" borderId="1" xfId="1" applyFont="1" applyBorder="1"/>
    <xf numFmtId="0" fontId="1" fillId="0" borderId="1" xfId="1" applyBorder="1" applyAlignment="1">
      <alignment horizontal="center"/>
    </xf>
    <xf numFmtId="49" fontId="36" fillId="0" borderId="2" xfId="1" applyNumberFormat="1" applyFont="1" applyFill="1" applyBorder="1"/>
    <xf numFmtId="0" fontId="1" fillId="0" borderId="2" xfId="1" applyNumberFormat="1" applyFont="1" applyFill="1" applyBorder="1"/>
    <xf numFmtId="0" fontId="36" fillId="0" borderId="2" xfId="1" applyFont="1" applyFill="1" applyBorder="1"/>
    <xf numFmtId="0" fontId="35" fillId="0" borderId="2" xfId="1" applyFont="1" applyFill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4" fontId="1" fillId="0" borderId="2" xfId="1" applyNumberFormat="1" applyFont="1" applyFill="1" applyBorder="1"/>
    <xf numFmtId="0" fontId="1" fillId="0" borderId="0" xfId="1" applyNumberFormat="1" applyFont="1" applyFill="1" applyBorder="1" applyAlignment="1">
      <alignment horizontal="justify" vertical="top"/>
    </xf>
    <xf numFmtId="0" fontId="35" fillId="0" borderId="0" xfId="1" applyNumberFormat="1" applyFont="1" applyFill="1" applyAlignment="1">
      <alignment wrapText="1"/>
    </xf>
    <xf numFmtId="49" fontId="36" fillId="0" borderId="0" xfId="1" applyNumberFormat="1" applyFont="1" applyFill="1" applyBorder="1"/>
    <xf numFmtId="0" fontId="1" fillId="0" borderId="0" xfId="1" applyNumberFormat="1" applyFont="1" applyFill="1" applyBorder="1"/>
    <xf numFmtId="0" fontId="36" fillId="0" borderId="0" xfId="1" applyFont="1" applyFill="1" applyBorder="1"/>
    <xf numFmtId="0" fontId="35" fillId="0" borderId="0" xfId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quotePrefix="1" applyNumberFormat="1" applyFont="1" applyBorder="1" applyAlignment="1">
      <alignment horizontal="left" vertical="top"/>
    </xf>
    <xf numFmtId="0" fontId="42" fillId="0" borderId="0" xfId="1" applyFont="1"/>
    <xf numFmtId="0" fontId="1" fillId="0" borderId="0" xfId="1" applyFont="1" applyFill="1" applyAlignment="1">
      <alignment vertical="top"/>
    </xf>
    <xf numFmtId="0" fontId="35" fillId="0" borderId="0" xfId="1" applyFont="1" applyFill="1" applyAlignment="1">
      <alignment horizontal="justify" vertical="center" wrapText="1"/>
    </xf>
    <xf numFmtId="0" fontId="35" fillId="0" borderId="0" xfId="1" applyNumberFormat="1" applyFont="1" applyFill="1"/>
    <xf numFmtId="0" fontId="1" fillId="0" borderId="0" xfId="1" quotePrefix="1" applyNumberFormat="1" applyFont="1" applyFill="1" applyBorder="1" applyAlignment="1">
      <alignment horizontal="left" vertical="top"/>
    </xf>
    <xf numFmtId="0" fontId="1" fillId="0" borderId="0" xfId="1" applyNumberFormat="1" applyFill="1" applyBorder="1"/>
    <xf numFmtId="0" fontId="1" fillId="0" borderId="0" xfId="1" applyFill="1" applyBorder="1" applyAlignment="1">
      <alignment horizontal="center"/>
    </xf>
    <xf numFmtId="4" fontId="1" fillId="0" borderId="0" xfId="1" applyNumberFormat="1" applyFill="1" applyBorder="1"/>
    <xf numFmtId="0" fontId="1" fillId="0" borderId="1" xfId="1" applyNumberFormat="1" applyFill="1" applyBorder="1"/>
    <xf numFmtId="0" fontId="1" fillId="0" borderId="1" xfId="1" applyFill="1" applyBorder="1"/>
    <xf numFmtId="0" fontId="35" fillId="0" borderId="1" xfId="1" applyFont="1" applyFill="1" applyBorder="1"/>
    <xf numFmtId="0" fontId="1" fillId="0" borderId="1" xfId="1" applyFill="1" applyBorder="1" applyAlignment="1">
      <alignment horizontal="center"/>
    </xf>
    <xf numFmtId="164" fontId="6" fillId="0" borderId="0" xfId="1" applyNumberFormat="1" applyFont="1" applyAlignment="1">
      <alignment horizontal="right"/>
    </xf>
    <xf numFmtId="0" fontId="1" fillId="0" borderId="0" xfId="1" applyAlignment="1"/>
    <xf numFmtId="0" fontId="0" fillId="0" borderId="0" xfId="0" applyAlignment="1"/>
    <xf numFmtId="4" fontId="3" fillId="0" borderId="0" xfId="1" applyNumberFormat="1" applyFont="1"/>
    <xf numFmtId="4" fontId="5" fillId="0" borderId="0" xfId="1" applyNumberFormat="1" applyFont="1"/>
    <xf numFmtId="4" fontId="31" fillId="0" borderId="0" xfId="1" applyNumberFormat="1" applyFont="1"/>
    <xf numFmtId="4" fontId="38" fillId="0" borderId="0" xfId="1" applyNumberFormat="1" applyFont="1"/>
    <xf numFmtId="0" fontId="38" fillId="0" borderId="0" xfId="1" applyFont="1"/>
    <xf numFmtId="4" fontId="7" fillId="0" borderId="1" xfId="1" applyNumberFormat="1" applyFont="1" applyFill="1" applyBorder="1" applyAlignment="1">
      <alignment horizontal="right"/>
    </xf>
    <xf numFmtId="4" fontId="5" fillId="0" borderId="0" xfId="1" applyNumberFormat="1" applyFont="1" applyAlignment="1">
      <alignment horizontal="right"/>
    </xf>
    <xf numFmtId="4" fontId="7" fillId="0" borderId="0" xfId="1" applyNumberFormat="1" applyFont="1" applyFill="1" applyAlignment="1">
      <alignment horizontal="right"/>
    </xf>
    <xf numFmtId="4" fontId="7" fillId="0" borderId="0" xfId="1" quotePrefix="1" applyNumberFormat="1" applyFont="1" applyFill="1" applyAlignment="1">
      <alignment horizontal="right"/>
    </xf>
    <xf numFmtId="0" fontId="40" fillId="0" borderId="0" xfId="0" applyFont="1" applyAlignment="1">
      <alignment wrapText="1"/>
    </xf>
    <xf numFmtId="0" fontId="35" fillId="0" borderId="0" xfId="1" applyFont="1" applyFill="1" applyAlignment="1">
      <alignment horizontal="justify" vertical="center" wrapText="1"/>
    </xf>
    <xf numFmtId="172" fontId="18" fillId="0" borderId="0" xfId="4" applyNumberFormat="1" applyFont="1"/>
    <xf numFmtId="169" fontId="18" fillId="0" borderId="0" xfId="4" applyFont="1"/>
    <xf numFmtId="170" fontId="18" fillId="0" borderId="0" xfId="5" applyFont="1"/>
    <xf numFmtId="173" fontId="18" fillId="0" borderId="0" xfId="5" applyNumberFormat="1" applyFont="1"/>
    <xf numFmtId="165" fontId="18" fillId="0" borderId="0" xfId="5" applyNumberFormat="1" applyFont="1"/>
    <xf numFmtId="172" fontId="8" fillId="0" borderId="0" xfId="4" applyNumberFormat="1" applyFont="1"/>
    <xf numFmtId="169" fontId="8" fillId="0" borderId="0" xfId="4" applyFont="1"/>
    <xf numFmtId="170" fontId="8" fillId="0" borderId="0" xfId="5" applyFont="1"/>
    <xf numFmtId="165" fontId="8" fillId="0" borderId="0" xfId="5" applyNumberFormat="1" applyFont="1"/>
    <xf numFmtId="172" fontId="8" fillId="0" borderId="0" xfId="4" applyNumberFormat="1" applyFont="1" applyAlignment="1">
      <alignment vertical="top"/>
    </xf>
    <xf numFmtId="165" fontId="8" fillId="0" borderId="0" xfId="5" applyNumberFormat="1" applyFont="1" applyAlignment="1">
      <alignment horizontal="right"/>
    </xf>
    <xf numFmtId="169" fontId="8" fillId="0" borderId="12" xfId="4" applyFont="1" applyBorder="1"/>
    <xf numFmtId="172" fontId="8" fillId="0" borderId="12" xfId="4" applyNumberFormat="1" applyFont="1" applyBorder="1"/>
    <xf numFmtId="170" fontId="8" fillId="0" borderId="12" xfId="5" applyFont="1" applyBorder="1"/>
    <xf numFmtId="173" fontId="8" fillId="0" borderId="0" xfId="5" applyNumberFormat="1" applyFont="1"/>
    <xf numFmtId="173" fontId="8" fillId="0" borderId="12" xfId="5" applyNumberFormat="1" applyFont="1" applyBorder="1"/>
    <xf numFmtId="172" fontId="8" fillId="0" borderId="0" xfId="4" applyNumberFormat="1" applyFont="1" applyBorder="1"/>
    <xf numFmtId="169" fontId="8" fillId="0" borderId="0" xfId="4" applyFont="1" applyBorder="1"/>
    <xf numFmtId="169" fontId="8" fillId="0" borderId="3" xfId="4" applyFont="1" applyBorder="1"/>
    <xf numFmtId="172" fontId="8" fillId="0" borderId="3" xfId="4" applyNumberFormat="1" applyFont="1" applyBorder="1"/>
    <xf numFmtId="170" fontId="8" fillId="0" borderId="3" xfId="5" applyFont="1" applyBorder="1"/>
    <xf numFmtId="173" fontId="8" fillId="0" borderId="3" xfId="5" applyNumberFormat="1" applyFont="1" applyBorder="1"/>
    <xf numFmtId="169" fontId="48" fillId="0" borderId="0" xfId="4" applyFont="1"/>
    <xf numFmtId="169" fontId="48" fillId="0" borderId="0" xfId="4" applyFont="1" applyBorder="1" applyAlignment="1">
      <alignment vertical="top"/>
    </xf>
    <xf numFmtId="4" fontId="49" fillId="0" borderId="0" xfId="4" applyNumberFormat="1" applyFont="1" applyBorder="1" applyAlignment="1">
      <alignment vertical="top" wrapText="1"/>
    </xf>
    <xf numFmtId="1" fontId="48" fillId="0" borderId="0" xfId="4" applyNumberFormat="1" applyFont="1" applyBorder="1"/>
    <xf numFmtId="4" fontId="48" fillId="0" borderId="0" xfId="4" applyNumberFormat="1" applyFont="1" applyBorder="1"/>
    <xf numFmtId="167" fontId="48" fillId="0" borderId="0" xfId="4" applyNumberFormat="1" applyFont="1" applyBorder="1"/>
    <xf numFmtId="167" fontId="48" fillId="0" borderId="0" xfId="4" applyNumberFormat="1" applyFont="1" applyAlignment="1">
      <alignment horizontal="right"/>
    </xf>
    <xf numFmtId="169" fontId="48" fillId="0" borderId="0" xfId="4" applyFont="1" applyAlignment="1">
      <alignment vertical="top"/>
    </xf>
    <xf numFmtId="1" fontId="48" fillId="0" borderId="0" xfId="4" applyNumberFormat="1" applyFont="1" applyAlignment="1">
      <alignment horizontal="center"/>
    </xf>
    <xf numFmtId="1" fontId="48" fillId="0" borderId="0" xfId="4" applyNumberFormat="1" applyFont="1"/>
    <xf numFmtId="4" fontId="48" fillId="0" borderId="0" xfId="4" applyNumberFormat="1" applyFont="1"/>
    <xf numFmtId="167" fontId="48" fillId="0" borderId="0" xfId="4" applyNumberFormat="1" applyFont="1"/>
    <xf numFmtId="170" fontId="9" fillId="0" borderId="0" xfId="5" applyFont="1"/>
    <xf numFmtId="173" fontId="9" fillId="0" borderId="0" xfId="5" applyNumberFormat="1" applyFont="1"/>
    <xf numFmtId="173" fontId="18" fillId="0" borderId="0" xfId="4" applyNumberFormat="1" applyFont="1"/>
    <xf numFmtId="173" fontId="8" fillId="0" borderId="0" xfId="4" applyNumberFormat="1" applyFont="1"/>
    <xf numFmtId="173" fontId="8" fillId="0" borderId="0" xfId="4" applyNumberFormat="1" applyFont="1" applyBorder="1"/>
    <xf numFmtId="166" fontId="49" fillId="0" borderId="0" xfId="34" applyFont="1"/>
    <xf numFmtId="174" fontId="48" fillId="0" borderId="0" xfId="21" applyNumberFormat="1" applyFont="1" applyBorder="1"/>
    <xf numFmtId="9" fontId="48" fillId="0" borderId="0" xfId="21" applyNumberFormat="1" applyFont="1" applyBorder="1"/>
    <xf numFmtId="0" fontId="1" fillId="0" borderId="0" xfId="1" applyFill="1" applyAlignment="1">
      <alignment horizontal="center"/>
    </xf>
    <xf numFmtId="0" fontId="6" fillId="0" borderId="0" xfId="1" applyFont="1" applyFill="1" applyAlignment="1"/>
    <xf numFmtId="0" fontId="6" fillId="0" borderId="0" xfId="1" applyFont="1" applyFill="1" applyAlignment="1">
      <alignment wrapText="1"/>
    </xf>
    <xf numFmtId="0" fontId="31" fillId="0" borderId="0" xfId="1" applyFont="1" applyFill="1" applyAlignment="1">
      <alignment vertical="center" wrapText="1"/>
    </xf>
    <xf numFmtId="0" fontId="7" fillId="0" borderId="0" xfId="1" applyFont="1" applyFill="1"/>
    <xf numFmtId="0" fontId="7" fillId="0" borderId="0" xfId="1" applyFont="1" applyFill="1" applyAlignment="1"/>
    <xf numFmtId="0" fontId="7" fillId="0" borderId="0" xfId="1" applyFont="1" applyFill="1" applyBorder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left"/>
    </xf>
    <xf numFmtId="0" fontId="5" fillId="0" borderId="0" xfId="1" applyFont="1" applyFill="1" applyAlignment="1"/>
    <xf numFmtId="0" fontId="1" fillId="0" borderId="0" xfId="1" applyFont="1" applyFill="1" applyAlignment="1">
      <alignment vertical="top" wrapText="1"/>
    </xf>
    <xf numFmtId="0" fontId="32" fillId="0" borderId="0" xfId="1" applyFont="1" applyFill="1" applyBorder="1" applyAlignment="1">
      <alignment horizontal="center"/>
    </xf>
    <xf numFmtId="0" fontId="32" fillId="0" borderId="3" xfId="1" applyFont="1" applyFill="1" applyBorder="1" applyAlignment="1">
      <alignment horizontal="center"/>
    </xf>
    <xf numFmtId="0" fontId="1" fillId="4" borderId="0" xfId="1" applyFill="1"/>
    <xf numFmtId="0" fontId="35" fillId="0" borderId="0" xfId="37" applyNumberFormat="1" applyFont="1" applyBorder="1" applyAlignment="1">
      <alignment wrapText="1"/>
    </xf>
    <xf numFmtId="49" fontId="36" fillId="0" borderId="2" xfId="39" applyNumberFormat="1" applyFont="1" applyBorder="1"/>
    <xf numFmtId="0" fontId="1" fillId="0" borderId="2" xfId="39" applyNumberFormat="1" applyBorder="1"/>
    <xf numFmtId="0" fontId="36" fillId="0" borderId="2" xfId="39" applyFont="1" applyBorder="1"/>
    <xf numFmtId="0" fontId="35" fillId="0" borderId="2" xfId="39" applyFont="1" applyBorder="1"/>
    <xf numFmtId="0" fontId="1" fillId="0" borderId="2" xfId="39" applyBorder="1" applyAlignment="1">
      <alignment horizontal="center"/>
    </xf>
    <xf numFmtId="0" fontId="35" fillId="0" borderId="0" xfId="40" applyNumberFormat="1" applyFont="1" applyBorder="1" applyAlignment="1">
      <alignment wrapText="1"/>
    </xf>
    <xf numFmtId="0" fontId="35" fillId="0" borderId="0" xfId="41" applyNumberFormat="1" applyFont="1" applyBorder="1" applyAlignment="1">
      <alignment wrapText="1"/>
    </xf>
    <xf numFmtId="0" fontId="38" fillId="4" borderId="4" xfId="1" applyFont="1" applyFill="1" applyBorder="1"/>
    <xf numFmtId="0" fontId="35" fillId="0" borderId="0" xfId="43" applyFont="1" applyBorder="1" applyAlignment="1">
      <alignment wrapText="1"/>
    </xf>
    <xf numFmtId="4" fontId="1" fillId="0" borderId="2" xfId="1" applyNumberFormat="1" applyFill="1" applyBorder="1"/>
    <xf numFmtId="0" fontId="35" fillId="0" borderId="0" xfId="44" applyNumberFormat="1" applyFont="1"/>
    <xf numFmtId="0" fontId="35" fillId="0" borderId="0" xfId="45" applyNumberFormat="1" applyFont="1" applyAlignment="1">
      <alignment wrapText="1"/>
    </xf>
    <xf numFmtId="0" fontId="42" fillId="0" borderId="0" xfId="1" applyFont="1" applyFill="1"/>
    <xf numFmtId="0" fontId="1" fillId="0" borderId="0" xfId="1" applyNumberFormat="1" applyAlignment="1">
      <alignment horizontal="left" vertical="top"/>
    </xf>
    <xf numFmtId="49" fontId="1" fillId="0" borderId="0" xfId="1" applyNumberFormat="1" applyAlignment="1">
      <alignment horizontal="left" vertical="top"/>
    </xf>
    <xf numFmtId="0" fontId="1" fillId="0" borderId="0" xfId="1" applyAlignment="1">
      <alignment wrapText="1"/>
    </xf>
    <xf numFmtId="2" fontId="1" fillId="0" borderId="0" xfId="1" applyNumberFormat="1" applyFill="1"/>
    <xf numFmtId="0" fontId="38" fillId="4" borderId="0" xfId="1" applyFont="1" applyFill="1"/>
    <xf numFmtId="49" fontId="9" fillId="0" borderId="0" xfId="2" applyNumberFormat="1" applyFont="1" applyFill="1" applyAlignment="1">
      <alignment horizontal="left"/>
    </xf>
    <xf numFmtId="4" fontId="8" fillId="0" borderId="0" xfId="2" applyNumberFormat="1" applyFont="1" applyFill="1"/>
    <xf numFmtId="165" fontId="8" fillId="0" borderId="0" xfId="2" applyNumberFormat="1" applyFont="1" applyFill="1"/>
    <xf numFmtId="49" fontId="17" fillId="0" borderId="0" xfId="2" applyNumberFormat="1" applyFont="1" applyFill="1" applyAlignment="1">
      <alignment horizontal="left"/>
    </xf>
    <xf numFmtId="49" fontId="8" fillId="0" borderId="0" xfId="2" applyNumberFormat="1" applyFont="1" applyFill="1" applyAlignment="1">
      <alignment horizontal="left"/>
    </xf>
    <xf numFmtId="49" fontId="9" fillId="0" borderId="5" xfId="2" applyNumberFormat="1" applyFont="1" applyFill="1" applyBorder="1" applyAlignment="1">
      <alignment horizontal="left"/>
    </xf>
    <xf numFmtId="0" fontId="9" fillId="0" borderId="6" xfId="2" applyFont="1" applyFill="1" applyBorder="1"/>
    <xf numFmtId="0" fontId="8" fillId="0" borderId="6" xfId="2" applyFont="1" applyFill="1" applyBorder="1"/>
    <xf numFmtId="4" fontId="8" fillId="0" borderId="6" xfId="2" applyNumberFormat="1" applyFont="1" applyFill="1" applyBorder="1"/>
    <xf numFmtId="165" fontId="8" fillId="0" borderId="7" xfId="2" applyNumberFormat="1" applyFont="1" applyFill="1" applyBorder="1"/>
    <xf numFmtId="4" fontId="8" fillId="0" borderId="7" xfId="2" applyNumberFormat="1" applyFont="1" applyFill="1" applyBorder="1"/>
    <xf numFmtId="0" fontId="55" fillId="0" borderId="0" xfId="2" applyFont="1" applyFill="1" applyBorder="1" applyAlignment="1">
      <alignment horizontal="center"/>
    </xf>
    <xf numFmtId="168" fontId="56" fillId="0" borderId="0" xfId="2" applyNumberFormat="1" applyFont="1" applyFill="1" applyBorder="1"/>
    <xf numFmtId="49" fontId="8" fillId="0" borderId="5" xfId="2" applyNumberFormat="1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left"/>
    </xf>
    <xf numFmtId="2" fontId="13" fillId="0" borderId="2" xfId="2" applyNumberFormat="1" applyFont="1" applyFill="1" applyBorder="1" applyAlignment="1">
      <alignment horizontal="center"/>
    </xf>
    <xf numFmtId="0" fontId="48" fillId="0" borderId="0" xfId="2" applyFont="1" applyFill="1"/>
    <xf numFmtId="4" fontId="56" fillId="0" borderId="0" xfId="2" applyNumberFormat="1" applyFont="1" applyFill="1"/>
    <xf numFmtId="167" fontId="56" fillId="0" borderId="0" xfId="2" applyNumberFormat="1" applyFont="1" applyFill="1"/>
    <xf numFmtId="2" fontId="13" fillId="0" borderId="0" xfId="2" applyNumberFormat="1" applyFont="1" applyFill="1" applyBorder="1" applyAlignment="1">
      <alignment horizontal="center"/>
    </xf>
    <xf numFmtId="49" fontId="17" fillId="0" borderId="5" xfId="2" applyNumberFormat="1" applyFont="1" applyFill="1" applyBorder="1" applyAlignment="1">
      <alignment horizontal="left"/>
    </xf>
    <xf numFmtId="0" fontId="18" fillId="0" borderId="6" xfId="2" applyFont="1" applyFill="1" applyBorder="1"/>
    <xf numFmtId="0" fontId="19" fillId="0" borderId="6" xfId="2" applyFont="1" applyFill="1" applyBorder="1"/>
    <xf numFmtId="4" fontId="19" fillId="0" borderId="6" xfId="2" applyNumberFormat="1" applyFont="1" applyFill="1" applyBorder="1"/>
    <xf numFmtId="168" fontId="8" fillId="0" borderId="7" xfId="2" applyNumberFormat="1" applyFont="1" applyFill="1" applyBorder="1"/>
    <xf numFmtId="167" fontId="15" fillId="0" borderId="0" xfId="2" applyNumberFormat="1" applyFont="1" applyFill="1" applyBorder="1"/>
    <xf numFmtId="49" fontId="17" fillId="0" borderId="0" xfId="2" applyNumberFormat="1" applyFont="1" applyFill="1" applyBorder="1" applyAlignment="1">
      <alignment horizontal="left"/>
    </xf>
    <xf numFmtId="0" fontId="18" fillId="0" borderId="0" xfId="2" applyFont="1" applyFill="1" applyBorder="1"/>
    <xf numFmtId="0" fontId="19" fillId="0" borderId="0" xfId="2" applyFont="1" applyFill="1" applyBorder="1"/>
    <xf numFmtId="4" fontId="19" fillId="0" borderId="0" xfId="2" applyNumberFormat="1" applyFont="1" applyFill="1" applyBorder="1"/>
    <xf numFmtId="4" fontId="13" fillId="0" borderId="0" xfId="2" applyNumberFormat="1" applyFont="1" applyFill="1"/>
    <xf numFmtId="165" fontId="13" fillId="0" borderId="0" xfId="2" applyNumberFormat="1" applyFont="1" applyFill="1"/>
    <xf numFmtId="49" fontId="9" fillId="2" borderId="5" xfId="2" applyNumberFormat="1" applyFont="1" applyFill="1" applyBorder="1" applyAlignment="1">
      <alignment horizontal="left"/>
    </xf>
    <xf numFmtId="0" fontId="8" fillId="2" borderId="6" xfId="2" applyFont="1" applyFill="1" applyBorder="1"/>
    <xf numFmtId="165" fontId="8" fillId="2" borderId="6" xfId="2" applyNumberFormat="1" applyFont="1" applyFill="1" applyBorder="1"/>
    <xf numFmtId="0" fontId="13" fillId="2" borderId="7" xfId="2" applyFill="1" applyBorder="1"/>
    <xf numFmtId="49" fontId="9" fillId="0" borderId="0" xfId="2" applyNumberFormat="1" applyFont="1" applyFill="1" applyBorder="1" applyAlignment="1">
      <alignment horizontal="left"/>
    </xf>
    <xf numFmtId="165" fontId="8" fillId="0" borderId="0" xfId="2" applyNumberFormat="1" applyFont="1" applyFill="1" applyBorder="1"/>
    <xf numFmtId="165" fontId="19" fillId="0" borderId="6" xfId="2" applyNumberFormat="1" applyFont="1" applyFill="1" applyBorder="1"/>
    <xf numFmtId="168" fontId="18" fillId="0" borderId="7" xfId="2" applyNumberFormat="1" applyFont="1" applyFill="1" applyBorder="1"/>
    <xf numFmtId="49" fontId="13" fillId="0" borderId="3" xfId="2" applyNumberFormat="1" applyBorder="1" applyAlignment="1">
      <alignment horizontal="left"/>
    </xf>
    <xf numFmtId="166" fontId="8" fillId="0" borderId="3" xfId="3" applyFont="1" applyBorder="1"/>
    <xf numFmtId="168" fontId="18" fillId="0" borderId="17" xfId="2" applyNumberFormat="1" applyFont="1" applyFill="1" applyBorder="1"/>
    <xf numFmtId="0" fontId="15" fillId="0" borderId="0" xfId="2" applyFont="1" applyBorder="1"/>
    <xf numFmtId="0" fontId="14" fillId="0" borderId="0" xfId="2" applyFont="1" applyBorder="1" applyAlignment="1">
      <alignment horizontal="right"/>
    </xf>
    <xf numFmtId="168" fontId="8" fillId="0" borderId="0" xfId="2" applyNumberFormat="1" applyFont="1"/>
    <xf numFmtId="168" fontId="17" fillId="0" borderId="3" xfId="2" applyNumberFormat="1" applyFont="1" applyBorder="1"/>
    <xf numFmtId="167" fontId="13" fillId="0" borderId="0" xfId="2" applyNumberFormat="1"/>
    <xf numFmtId="4" fontId="1" fillId="0" borderId="0" xfId="1" applyNumberFormat="1" applyFill="1" applyAlignment="1"/>
    <xf numFmtId="4" fontId="1" fillId="0" borderId="0" xfId="1" applyNumberFormat="1" applyAlignment="1"/>
    <xf numFmtId="4" fontId="1" fillId="0" borderId="0" xfId="1" applyNumberFormat="1" applyFill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Alignment="1">
      <alignment horizontal="right"/>
    </xf>
    <xf numFmtId="4" fontId="6" fillId="0" borderId="0" xfId="1" applyNumberFormat="1" applyFont="1" applyFill="1" applyAlignment="1">
      <alignment horizontal="right"/>
    </xf>
    <xf numFmtId="4" fontId="7" fillId="0" borderId="0" xfId="1" applyNumberFormat="1" applyFont="1" applyFill="1"/>
    <xf numFmtId="0" fontId="27" fillId="0" borderId="2" xfId="0" applyFont="1" applyFill="1" applyBorder="1"/>
    <xf numFmtId="0" fontId="27" fillId="0" borderId="0" xfId="0" applyFont="1" applyFill="1" applyBorder="1"/>
    <xf numFmtId="0" fontId="27" fillId="0" borderId="0" xfId="0" applyFont="1" applyFill="1"/>
    <xf numFmtId="165" fontId="27" fillId="0" borderId="0" xfId="0" applyNumberFormat="1" applyFont="1" applyFill="1"/>
    <xf numFmtId="4" fontId="26" fillId="0" borderId="6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25" fillId="3" borderId="0" xfId="1" applyFont="1" applyFill="1"/>
    <xf numFmtId="2" fontId="1" fillId="0" borderId="0" xfId="1" applyNumberFormat="1" applyFont="1" applyFill="1"/>
    <xf numFmtId="0" fontId="1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/>
    <xf numFmtId="49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justify" vertical="top"/>
    </xf>
    <xf numFmtId="0" fontId="35" fillId="0" borderId="0" xfId="1" applyNumberFormat="1" applyFont="1" applyFill="1" applyAlignment="1">
      <alignment wrapText="1"/>
    </xf>
    <xf numFmtId="0" fontId="35" fillId="0" borderId="0" xfId="1" applyNumberFormat="1" applyFont="1" applyAlignment="1">
      <alignment wrapText="1"/>
    </xf>
    <xf numFmtId="0" fontId="39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35" fillId="0" borderId="0" xfId="1" applyFont="1" applyFill="1" applyAlignment="1">
      <alignment horizontal="justify" vertical="center" wrapText="1"/>
    </xf>
    <xf numFmtId="4" fontId="60" fillId="0" borderId="1" xfId="0" applyNumberFormat="1" applyFont="1" applyBorder="1"/>
    <xf numFmtId="0" fontId="31" fillId="2" borderId="0" xfId="1" applyNumberFormat="1" applyFont="1" applyFill="1" applyBorder="1"/>
    <xf numFmtId="0" fontId="38" fillId="2" borderId="0" xfId="1" applyNumberFormat="1" applyFont="1" applyFill="1" applyBorder="1"/>
    <xf numFmtId="0" fontId="31" fillId="2" borderId="0" xfId="1" applyFont="1" applyFill="1" applyBorder="1"/>
    <xf numFmtId="0" fontId="35" fillId="2" borderId="0" xfId="1" applyFont="1" applyFill="1" applyBorder="1"/>
    <xf numFmtId="0" fontId="38" fillId="2" borderId="0" xfId="1" applyFont="1" applyFill="1" applyBorder="1"/>
    <xf numFmtId="0" fontId="38" fillId="2" borderId="0" xfId="1" applyFont="1" applyFill="1" applyBorder="1" applyAlignment="1">
      <alignment horizontal="center"/>
    </xf>
    <xf numFmtId="0" fontId="35" fillId="0" borderId="1" xfId="1" applyNumberFormat="1" applyFont="1" applyBorder="1"/>
    <xf numFmtId="4" fontId="48" fillId="0" borderId="0" xfId="4" applyNumberFormat="1" applyFont="1" applyAlignment="1">
      <alignment vertical="top" wrapText="1"/>
    </xf>
    <xf numFmtId="0" fontId="13" fillId="0" borderId="0" xfId="2"/>
    <xf numFmtId="0" fontId="8" fillId="0" borderId="0" xfId="2" applyFont="1"/>
    <xf numFmtId="167" fontId="8" fillId="0" borderId="0" xfId="2" applyNumberFormat="1" applyFont="1" applyBorder="1"/>
    <xf numFmtId="0" fontId="12" fillId="0" borderId="0" xfId="2" applyFont="1" applyBorder="1"/>
    <xf numFmtId="0" fontId="16" fillId="0" borderId="0" xfId="2" applyFont="1" applyFill="1" applyBorder="1"/>
    <xf numFmtId="4" fontId="12" fillId="0" borderId="0" xfId="2" applyNumberFormat="1" applyFont="1" applyFill="1" applyBorder="1"/>
    <xf numFmtId="171" fontId="12" fillId="0" borderId="0" xfId="3" applyNumberFormat="1" applyFont="1"/>
    <xf numFmtId="0" fontId="16" fillId="0" borderId="0" xfId="2" applyFont="1" applyFill="1" applyBorder="1" applyAlignment="1">
      <alignment horizontal="center"/>
    </xf>
    <xf numFmtId="49" fontId="16" fillId="0" borderId="0" xfId="2" applyNumberFormat="1" applyFont="1" applyFill="1" applyBorder="1" applyAlignment="1">
      <alignment horizontal="left" vertical="top"/>
    </xf>
    <xf numFmtId="0" fontId="16" fillId="0" borderId="0" xfId="2" applyFont="1" applyBorder="1"/>
    <xf numFmtId="171" fontId="16" fillId="0" borderId="0" xfId="2" applyNumberFormat="1" applyFont="1" applyFill="1" applyBorder="1" applyAlignment="1">
      <alignment horizontal="right"/>
    </xf>
    <xf numFmtId="0" fontId="13" fillId="0" borderId="0" xfId="2"/>
    <xf numFmtId="0" fontId="13" fillId="0" borderId="0" xfId="2" applyBorder="1"/>
    <xf numFmtId="0" fontId="8" fillId="0" borderId="0" xfId="2" applyFont="1"/>
    <xf numFmtId="167" fontId="8" fillId="0" borderId="0" xfId="2" applyNumberFormat="1" applyFont="1"/>
    <xf numFmtId="167" fontId="8" fillId="0" borderId="0" xfId="2" applyNumberFormat="1" applyFont="1" applyBorder="1"/>
    <xf numFmtId="4" fontId="8" fillId="2" borderId="6" xfId="2" applyNumberFormat="1" applyFont="1" applyFill="1" applyBorder="1"/>
    <xf numFmtId="0" fontId="9" fillId="2" borderId="6" xfId="2" applyFont="1" applyFill="1" applyBorder="1"/>
    <xf numFmtId="0" fontId="11" fillId="0" borderId="0" xfId="2" applyFont="1"/>
    <xf numFmtId="0" fontId="13" fillId="0" borderId="2" xfId="2" applyBorder="1" applyAlignment="1">
      <alignment horizontal="center"/>
    </xf>
    <xf numFmtId="0" fontId="13" fillId="0" borderId="2" xfId="2" applyBorder="1"/>
    <xf numFmtId="0" fontId="12" fillId="0" borderId="0" xfId="2" applyFont="1" applyBorder="1"/>
    <xf numFmtId="0" fontId="16" fillId="2" borderId="6" xfId="2" applyFont="1" applyFill="1" applyBorder="1"/>
    <xf numFmtId="4" fontId="12" fillId="2" borderId="6" xfId="2" applyNumberFormat="1" applyFont="1" applyFill="1" applyBorder="1"/>
    <xf numFmtId="0" fontId="16" fillId="0" borderId="0" xfId="2" applyFont="1" applyFill="1" applyBorder="1"/>
    <xf numFmtId="4" fontId="12" fillId="0" borderId="0" xfId="2" applyNumberFormat="1" applyFont="1" applyFill="1" applyBorder="1"/>
    <xf numFmtId="0" fontId="1" fillId="0" borderId="2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top" wrapText="1"/>
    </xf>
    <xf numFmtId="0" fontId="13" fillId="0" borderId="0" xfId="2" applyBorder="1" applyAlignment="1">
      <alignment horizontal="center"/>
    </xf>
    <xf numFmtId="171" fontId="12" fillId="0" borderId="0" xfId="3" applyNumberFormat="1" applyFont="1"/>
    <xf numFmtId="171" fontId="15" fillId="0" borderId="3" xfId="2" applyNumberFormat="1" applyFont="1" applyBorder="1"/>
    <xf numFmtId="171" fontId="13" fillId="0" borderId="0" xfId="3" applyNumberFormat="1"/>
    <xf numFmtId="0" fontId="8" fillId="2" borderId="6" xfId="2" applyFont="1" applyFill="1" applyBorder="1" applyAlignment="1">
      <alignment horizontal="center"/>
    </xf>
    <xf numFmtId="0" fontId="16" fillId="2" borderId="6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4" fontId="12" fillId="0" borderId="0" xfId="2" applyNumberFormat="1" applyFont="1" applyFill="1" applyBorder="1" applyAlignment="1">
      <alignment horizontal="center"/>
    </xf>
    <xf numFmtId="171" fontId="8" fillId="0" borderId="2" xfId="2" applyNumberFormat="1" applyFont="1" applyBorder="1" applyAlignment="1">
      <alignment horizontal="right"/>
    </xf>
    <xf numFmtId="171" fontId="8" fillId="0" borderId="0" xfId="2" applyNumberFormat="1" applyFont="1" applyBorder="1" applyAlignment="1">
      <alignment horizontal="right"/>
    </xf>
    <xf numFmtId="171" fontId="16" fillId="2" borderId="7" xfId="2" applyNumberFormat="1" applyFont="1" applyFill="1" applyBorder="1" applyAlignment="1">
      <alignment horizontal="right"/>
    </xf>
    <xf numFmtId="167" fontId="8" fillId="2" borderId="7" xfId="2" applyNumberFormat="1" applyFont="1" applyFill="1" applyBorder="1" applyAlignment="1">
      <alignment horizontal="right"/>
    </xf>
    <xf numFmtId="165" fontId="13" fillId="0" borderId="0" xfId="2" applyNumberFormat="1" applyAlignment="1">
      <alignment horizontal="right"/>
    </xf>
    <xf numFmtId="49" fontId="9" fillId="2" borderId="5" xfId="2" applyNumberFormat="1" applyFont="1" applyFill="1" applyBorder="1" applyAlignment="1">
      <alignment horizontal="left" vertical="top"/>
    </xf>
    <xf numFmtId="49" fontId="8" fillId="0" borderId="0" xfId="2" applyNumberFormat="1" applyFont="1" applyBorder="1" applyAlignment="1">
      <alignment horizontal="left" vertical="top"/>
    </xf>
    <xf numFmtId="49" fontId="8" fillId="0" borderId="2" xfId="2" applyNumberFormat="1" applyFont="1" applyBorder="1" applyAlignment="1">
      <alignment horizontal="left" vertical="top"/>
    </xf>
    <xf numFmtId="49" fontId="16" fillId="2" borderId="5" xfId="2" applyNumberFormat="1" applyFont="1" applyFill="1" applyBorder="1" applyAlignment="1">
      <alignment horizontal="left" vertical="top"/>
    </xf>
    <xf numFmtId="49" fontId="16" fillId="0" borderId="0" xfId="2" applyNumberFormat="1" applyFont="1" applyFill="1" applyBorder="1" applyAlignment="1">
      <alignment horizontal="left" vertical="top"/>
    </xf>
    <xf numFmtId="0" fontId="13" fillId="0" borderId="0" xfId="2" applyAlignment="1">
      <alignment horizontal="left" vertical="top"/>
    </xf>
    <xf numFmtId="0" fontId="16" fillId="0" borderId="0" xfId="2" applyFont="1" applyBorder="1"/>
    <xf numFmtId="0" fontId="12" fillId="0" borderId="3" xfId="2" applyFont="1" applyBorder="1"/>
    <xf numFmtId="2" fontId="8" fillId="2" borderId="6" xfId="2" applyNumberFormat="1" applyFont="1" applyFill="1" applyBorder="1" applyAlignment="1">
      <alignment horizontal="center"/>
    </xf>
    <xf numFmtId="2" fontId="13" fillId="0" borderId="0" xfId="2" applyNumberFormat="1" applyAlignment="1">
      <alignment horizontal="center"/>
    </xf>
    <xf numFmtId="2" fontId="8" fillId="0" borderId="2" xfId="2" applyNumberFormat="1" applyFont="1" applyBorder="1" applyAlignment="1">
      <alignment horizontal="center"/>
    </xf>
    <xf numFmtId="2" fontId="12" fillId="2" borderId="6" xfId="2" applyNumberFormat="1" applyFont="1" applyFill="1" applyBorder="1" applyAlignment="1">
      <alignment horizontal="center"/>
    </xf>
    <xf numFmtId="171" fontId="12" fillId="0" borderId="0" xfId="3" applyNumberFormat="1" applyFont="1" applyBorder="1"/>
    <xf numFmtId="2" fontId="12" fillId="0" borderId="0" xfId="2" applyNumberFormat="1" applyFont="1" applyFill="1" applyBorder="1" applyAlignment="1">
      <alignment horizontal="center"/>
    </xf>
    <xf numFmtId="172" fontId="49" fillId="0" borderId="0" xfId="40" applyNumberFormat="1" applyFont="1"/>
    <xf numFmtId="0" fontId="49" fillId="0" borderId="0" xfId="40" applyFont="1"/>
    <xf numFmtId="0" fontId="49" fillId="0" borderId="0" xfId="40" applyFont="1" applyAlignment="1">
      <alignment vertical="top"/>
    </xf>
    <xf numFmtId="4" fontId="50" fillId="0" borderId="0" xfId="40" applyNumberFormat="1" applyFont="1" applyFill="1" applyBorder="1" applyAlignment="1">
      <alignment vertical="top" wrapText="1"/>
    </xf>
    <xf numFmtId="4" fontId="49" fillId="0" borderId="0" xfId="40" applyNumberFormat="1" applyFont="1" applyBorder="1"/>
    <xf numFmtId="167" fontId="51" fillId="0" borderId="0" xfId="40" applyNumberFormat="1" applyFont="1" applyBorder="1"/>
    <xf numFmtId="0" fontId="48" fillId="0" borderId="0" xfId="40" applyFont="1"/>
    <xf numFmtId="0" fontId="49" fillId="0" borderId="0" xfId="40" applyFont="1" applyAlignment="1">
      <alignment horizontal="center" vertical="top"/>
    </xf>
    <xf numFmtId="4" fontId="49" fillId="0" borderId="0" xfId="40" applyNumberFormat="1" applyFont="1" applyAlignment="1">
      <alignment vertical="top" wrapText="1"/>
    </xf>
    <xf numFmtId="1" fontId="49" fillId="0" borderId="0" xfId="40" applyNumberFormat="1" applyFont="1"/>
    <xf numFmtId="4" fontId="49" fillId="0" borderId="0" xfId="40" applyNumberFormat="1" applyFont="1"/>
    <xf numFmtId="167" fontId="49" fillId="0" borderId="0" xfId="40" applyNumberFormat="1" applyFont="1"/>
    <xf numFmtId="4" fontId="49" fillId="0" borderId="0" xfId="40" applyNumberFormat="1" applyFont="1" applyAlignment="1">
      <alignment horizontal="center" vertical="top" wrapText="1"/>
    </xf>
    <xf numFmtId="1" fontId="49" fillId="0" borderId="0" xfId="40" applyNumberFormat="1" applyFont="1" applyAlignment="1">
      <alignment horizontal="center" vertical="top" wrapText="1"/>
    </xf>
    <xf numFmtId="167" fontId="49" fillId="0" borderId="0" xfId="40" applyNumberFormat="1" applyFont="1" applyAlignment="1">
      <alignment horizontal="center" vertical="top" wrapText="1"/>
    </xf>
    <xf numFmtId="0" fontId="48" fillId="0" borderId="0" xfId="40" applyFont="1" applyAlignment="1">
      <alignment vertical="top"/>
    </xf>
    <xf numFmtId="4" fontId="48" fillId="0" borderId="0" xfId="40" applyNumberFormat="1" applyFont="1" applyAlignment="1">
      <alignment vertical="top" wrapText="1"/>
    </xf>
    <xf numFmtId="1" fontId="48" fillId="0" borderId="0" xfId="40" applyNumberFormat="1" applyFont="1" applyAlignment="1">
      <alignment horizontal="center"/>
    </xf>
    <xf numFmtId="1" fontId="48" fillId="0" borderId="0" xfId="40" applyNumberFormat="1" applyFont="1"/>
    <xf numFmtId="4" fontId="48" fillId="0" borderId="0" xfId="40" applyNumberFormat="1" applyFont="1"/>
    <xf numFmtId="165" fontId="48" fillId="0" borderId="0" xfId="40" applyNumberFormat="1" applyFont="1"/>
    <xf numFmtId="2" fontId="48" fillId="0" borderId="0" xfId="40" applyNumberFormat="1" applyFont="1"/>
    <xf numFmtId="165" fontId="48" fillId="0" borderId="0" xfId="40" applyNumberFormat="1" applyFont="1" applyAlignment="1">
      <alignment horizontal="right"/>
    </xf>
    <xf numFmtId="0" fontId="1" fillId="0" borderId="0" xfId="40" applyFont="1" applyAlignment="1">
      <alignment vertical="top"/>
    </xf>
    <xf numFmtId="4" fontId="1" fillId="0" borderId="0" xfId="40" applyNumberFormat="1" applyFont="1" applyAlignment="1">
      <alignment vertical="top" wrapText="1"/>
    </xf>
    <xf numFmtId="1" fontId="1" fillId="0" borderId="0" xfId="40" applyNumberFormat="1" applyFont="1" applyAlignment="1">
      <alignment horizontal="center"/>
    </xf>
    <xf numFmtId="1" fontId="1" fillId="0" borderId="0" xfId="40" applyNumberFormat="1" applyFont="1"/>
    <xf numFmtId="4" fontId="1" fillId="0" borderId="0" xfId="40" applyNumberFormat="1" applyFont="1"/>
    <xf numFmtId="167" fontId="1" fillId="0" borderId="0" xfId="40" applyNumberFormat="1" applyFont="1"/>
    <xf numFmtId="0" fontId="1" fillId="0" borderId="0" xfId="40" applyFont="1"/>
    <xf numFmtId="3" fontId="1" fillId="0" borderId="0" xfId="40" applyNumberFormat="1" applyFont="1"/>
    <xf numFmtId="165" fontId="1" fillId="0" borderId="0" xfId="40" applyNumberFormat="1" applyFont="1"/>
    <xf numFmtId="0" fontId="1" fillId="0" borderId="0" xfId="40" applyFont="1" applyBorder="1" applyAlignment="1">
      <alignment vertical="top"/>
    </xf>
    <xf numFmtId="4" fontId="1" fillId="0" borderId="0" xfId="40" applyNumberFormat="1" applyFont="1" applyBorder="1" applyAlignment="1">
      <alignment vertical="top" wrapText="1"/>
    </xf>
    <xf numFmtId="1" fontId="1" fillId="0" borderId="0" xfId="40" applyNumberFormat="1" applyFont="1" applyBorder="1" applyAlignment="1">
      <alignment horizontal="center"/>
    </xf>
    <xf numFmtId="1" fontId="1" fillId="0" borderId="0" xfId="40" applyNumberFormat="1" applyFont="1" applyBorder="1"/>
    <xf numFmtId="4" fontId="1" fillId="0" borderId="0" xfId="40" applyNumberFormat="1" applyFont="1" applyBorder="1"/>
    <xf numFmtId="0" fontId="48" fillId="0" borderId="13" xfId="40" applyFont="1" applyBorder="1" applyAlignment="1">
      <alignment vertical="top"/>
    </xf>
    <xf numFmtId="4" fontId="49" fillId="0" borderId="14" xfId="40" applyNumberFormat="1" applyFont="1" applyBorder="1" applyAlignment="1">
      <alignment vertical="top" wrapText="1"/>
    </xf>
    <xf numFmtId="4" fontId="48" fillId="0" borderId="14" xfId="40" applyNumberFormat="1" applyFont="1" applyBorder="1" applyAlignment="1">
      <alignment vertical="top" wrapText="1"/>
    </xf>
    <xf numFmtId="1" fontId="48" fillId="0" borderId="14" xfId="40" applyNumberFormat="1" applyFont="1" applyBorder="1"/>
    <xf numFmtId="4" fontId="48" fillId="0" borderId="14" xfId="40" applyNumberFormat="1" applyFont="1" applyBorder="1"/>
    <xf numFmtId="0" fontId="48" fillId="0" borderId="0" xfId="40" applyFont="1" applyBorder="1" applyAlignment="1">
      <alignment vertical="top"/>
    </xf>
    <xf numFmtId="4" fontId="49" fillId="0" borderId="0" xfId="40" applyNumberFormat="1" applyFont="1" applyBorder="1" applyAlignment="1">
      <alignment vertical="top" wrapText="1"/>
    </xf>
    <xf numFmtId="4" fontId="48" fillId="0" borderId="0" xfId="40" applyNumberFormat="1" applyFont="1" applyBorder="1" applyAlignment="1">
      <alignment vertical="top" wrapText="1"/>
    </xf>
    <xf numFmtId="1" fontId="48" fillId="0" borderId="0" xfId="40" applyNumberFormat="1" applyFont="1" applyBorder="1"/>
    <xf numFmtId="4" fontId="48" fillId="0" borderId="0" xfId="40" applyNumberFormat="1" applyFont="1" applyBorder="1"/>
    <xf numFmtId="165" fontId="48" fillId="0" borderId="0" xfId="40" applyNumberFormat="1" applyFont="1" applyBorder="1"/>
    <xf numFmtId="0" fontId="30" fillId="0" borderId="0" xfId="40" applyFont="1" applyBorder="1" applyAlignment="1">
      <alignment horizontal="justify" vertical="top" wrapText="1"/>
    </xf>
    <xf numFmtId="167" fontId="48" fillId="0" borderId="0" xfId="40" applyNumberFormat="1" applyFont="1"/>
    <xf numFmtId="167" fontId="48" fillId="0" borderId="0" xfId="40" applyNumberFormat="1" applyFont="1" applyAlignment="1">
      <alignment horizontal="right"/>
    </xf>
    <xf numFmtId="0" fontId="30" fillId="0" borderId="0" xfId="40" applyFont="1" applyFill="1" applyAlignment="1">
      <alignment horizontal="justify" vertical="center" wrapText="1"/>
    </xf>
    <xf numFmtId="167" fontId="48" fillId="0" borderId="0" xfId="40" applyNumberFormat="1" applyFont="1" applyBorder="1"/>
    <xf numFmtId="4" fontId="48" fillId="0" borderId="0" xfId="40" applyNumberFormat="1" applyFont="1" applyAlignment="1">
      <alignment vertical="top"/>
    </xf>
    <xf numFmtId="4" fontId="51" fillId="0" borderId="0" xfId="40" applyNumberFormat="1" applyFont="1" applyFill="1" applyAlignment="1">
      <alignment vertical="top" wrapText="1"/>
    </xf>
    <xf numFmtId="4" fontId="50" fillId="0" borderId="0" xfId="40" applyNumberFormat="1" applyFont="1" applyFill="1" applyAlignment="1">
      <alignment vertical="top" wrapText="1"/>
    </xf>
    <xf numFmtId="173" fontId="51" fillId="0" borderId="0" xfId="40" applyNumberFormat="1" applyFont="1"/>
    <xf numFmtId="0" fontId="1" fillId="0" borderId="0" xfId="40" applyAlignment="1">
      <alignment vertical="top" wrapText="1"/>
    </xf>
    <xf numFmtId="4" fontId="51" fillId="0" borderId="16" xfId="40" applyNumberFormat="1" applyFont="1" applyFill="1" applyBorder="1" applyAlignment="1">
      <alignment vertical="top" wrapText="1"/>
    </xf>
    <xf numFmtId="4" fontId="50" fillId="0" borderId="16" xfId="40" applyNumberFormat="1" applyFont="1" applyFill="1" applyBorder="1" applyAlignment="1">
      <alignment vertical="top" wrapText="1"/>
    </xf>
    <xf numFmtId="4" fontId="49" fillId="0" borderId="16" xfId="40" applyNumberFormat="1" applyFont="1" applyBorder="1"/>
    <xf numFmtId="173" fontId="51" fillId="0" borderId="16" xfId="40" applyNumberFormat="1" applyFont="1" applyBorder="1"/>
    <xf numFmtId="4" fontId="51" fillId="0" borderId="0" xfId="40" applyNumberFormat="1" applyFont="1" applyFill="1" applyBorder="1" applyAlignment="1">
      <alignment vertical="top" wrapText="1"/>
    </xf>
    <xf numFmtId="173" fontId="51" fillId="0" borderId="0" xfId="40" applyNumberFormat="1" applyFont="1" applyBorder="1"/>
    <xf numFmtId="0" fontId="49" fillId="0" borderId="0" xfId="40" applyFont="1" applyBorder="1"/>
    <xf numFmtId="0" fontId="49" fillId="0" borderId="0" xfId="40" applyFont="1" applyBorder="1" applyAlignment="1">
      <alignment vertical="top"/>
    </xf>
    <xf numFmtId="4" fontId="53" fillId="0" borderId="16" xfId="40" applyNumberFormat="1" applyFont="1" applyFill="1" applyBorder="1" applyAlignment="1">
      <alignment vertical="top" wrapText="1"/>
    </xf>
    <xf numFmtId="0" fontId="54" fillId="0" borderId="0" xfId="40" applyFont="1"/>
    <xf numFmtId="0" fontId="54" fillId="0" borderId="0" xfId="40" applyFont="1" applyAlignment="1">
      <alignment vertical="top"/>
    </xf>
    <xf numFmtId="4" fontId="54" fillId="0" borderId="0" xfId="40" applyNumberFormat="1" applyFont="1" applyAlignment="1">
      <alignment vertical="top" wrapText="1"/>
    </xf>
    <xf numFmtId="4" fontId="54" fillId="0" borderId="0" xfId="40" applyNumberFormat="1" applyFont="1"/>
    <xf numFmtId="167" fontId="54" fillId="0" borderId="0" xfId="40" applyNumberFormat="1" applyFont="1"/>
    <xf numFmtId="4" fontId="49" fillId="0" borderId="0" xfId="40" applyNumberFormat="1" applyFont="1" applyFill="1" applyBorder="1" applyAlignment="1">
      <alignment vertical="top" wrapText="1"/>
    </xf>
    <xf numFmtId="168" fontId="8" fillId="0" borderId="2" xfId="0" applyNumberFormat="1" applyFont="1" applyFill="1" applyBorder="1" applyProtection="1"/>
    <xf numFmtId="168" fontId="16" fillId="0" borderId="7" xfId="0" applyNumberFormat="1" applyFont="1" applyFill="1" applyBorder="1" applyProtection="1"/>
    <xf numFmtId="168" fontId="8" fillId="0" borderId="2" xfId="2" applyNumberFormat="1" applyFont="1" applyFill="1" applyBorder="1" applyProtection="1"/>
    <xf numFmtId="168" fontId="8" fillId="0" borderId="2" xfId="2" applyNumberFormat="1" applyFont="1" applyBorder="1" applyProtection="1"/>
    <xf numFmtId="168" fontId="12" fillId="0" borderId="0" xfId="0" applyNumberFormat="1" applyFont="1" applyFill="1" applyBorder="1" applyProtection="1"/>
    <xf numFmtId="168" fontId="12" fillId="0" borderId="2" xfId="0" applyNumberFormat="1" applyFont="1" applyFill="1" applyBorder="1" applyProtection="1"/>
    <xf numFmtId="168" fontId="15" fillId="0" borderId="3" xfId="0" applyNumberFormat="1" applyFont="1" applyFill="1" applyBorder="1" applyProtection="1"/>
    <xf numFmtId="168" fontId="8" fillId="0" borderId="2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167" fontId="8" fillId="0" borderId="2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68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Protection="1">
      <protection locked="0"/>
    </xf>
    <xf numFmtId="168" fontId="8" fillId="0" borderId="2" xfId="2" applyNumberFormat="1" applyFont="1" applyFill="1" applyBorder="1" applyProtection="1">
      <protection locked="0"/>
    </xf>
    <xf numFmtId="168" fontId="8" fillId="0" borderId="2" xfId="2" applyNumberFormat="1" applyFont="1" applyBorder="1" applyProtection="1">
      <protection locked="0"/>
    </xf>
    <xf numFmtId="0" fontId="27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27" fillId="0" borderId="0" xfId="0" applyFont="1"/>
    <xf numFmtId="49" fontId="27" fillId="0" borderId="0" xfId="0" applyNumberFormat="1" applyFont="1" applyFill="1"/>
    <xf numFmtId="49" fontId="27" fillId="0" borderId="0" xfId="0" applyNumberFormat="1" applyFont="1" applyFill="1" applyBorder="1"/>
    <xf numFmtId="167" fontId="27" fillId="0" borderId="0" xfId="3" applyNumberFormat="1" applyFont="1"/>
    <xf numFmtId="0" fontId="27" fillId="0" borderId="3" xfId="0" applyFont="1" applyBorder="1"/>
    <xf numFmtId="49" fontId="27" fillId="0" borderId="3" xfId="0" applyNumberFormat="1" applyFont="1" applyFill="1" applyBorder="1"/>
    <xf numFmtId="0" fontId="27" fillId="0" borderId="3" xfId="0" applyFont="1" applyFill="1" applyBorder="1"/>
    <xf numFmtId="168" fontId="27" fillId="0" borderId="0" xfId="0" applyNumberFormat="1" applyFont="1" applyFill="1" applyBorder="1" applyProtection="1"/>
    <xf numFmtId="168" fontId="27" fillId="0" borderId="0" xfId="3" applyNumberFormat="1" applyFont="1"/>
    <xf numFmtId="0" fontId="27" fillId="0" borderId="0" xfId="0" applyFont="1" applyBorder="1"/>
    <xf numFmtId="0" fontId="27" fillId="0" borderId="0" xfId="0" applyFont="1" applyFill="1" applyBorder="1" applyAlignment="1">
      <alignment horizontal="center"/>
    </xf>
    <xf numFmtId="0" fontId="1" fillId="0" borderId="0" xfId="0" applyFont="1"/>
    <xf numFmtId="0" fontId="27" fillId="0" borderId="0" xfId="0" applyFont="1" applyFill="1" applyAlignment="1">
      <alignment horizontal="center"/>
    </xf>
    <xf numFmtId="168" fontId="27" fillId="0" borderId="2" xfId="0" applyNumberFormat="1" applyFont="1" applyFill="1" applyBorder="1" applyProtection="1">
      <protection locked="0"/>
    </xf>
    <xf numFmtId="168" fontId="27" fillId="0" borderId="0" xfId="0" applyNumberFormat="1" applyFont="1" applyFill="1" applyBorder="1"/>
    <xf numFmtId="0" fontId="2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7" fillId="0" borderId="0" xfId="0" applyFont="1" applyFill="1" applyAlignment="1" applyProtection="1">
      <alignment horizontal="center"/>
      <protection locked="0"/>
    </xf>
    <xf numFmtId="49" fontId="27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0" fontId="27" fillId="0" borderId="0" xfId="0" applyFont="1" applyFill="1" applyBorder="1" applyAlignment="1">
      <alignment horizontal="left" vertical="top"/>
    </xf>
    <xf numFmtId="49" fontId="27" fillId="0" borderId="0" xfId="0" applyNumberFormat="1" applyFont="1" applyFill="1" applyBorder="1" applyAlignment="1">
      <alignment horizontal="left"/>
    </xf>
    <xf numFmtId="167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62" fillId="0" borderId="0" xfId="0" applyFont="1" applyFill="1"/>
    <xf numFmtId="167" fontId="63" fillId="0" borderId="6" xfId="0" applyNumberFormat="1" applyFont="1" applyFill="1" applyBorder="1"/>
    <xf numFmtId="0" fontId="13" fillId="0" borderId="2" xfId="2" applyFont="1" applyFill="1" applyBorder="1"/>
    <xf numFmtId="0" fontId="13" fillId="3" borderId="0" xfId="2" applyFont="1" applyFill="1"/>
    <xf numFmtId="171" fontId="8" fillId="0" borderId="0" xfId="2" applyNumberFormat="1" applyFont="1" applyBorder="1" applyProtection="1">
      <protection locked="0"/>
    </xf>
    <xf numFmtId="4" fontId="1" fillId="0" borderId="0" xfId="1" applyNumberFormat="1" applyFont="1" applyProtection="1"/>
    <xf numFmtId="171" fontId="8" fillId="0" borderId="0" xfId="79" applyProtection="1"/>
    <xf numFmtId="4" fontId="1" fillId="0" borderId="0" xfId="1" applyNumberFormat="1" applyBorder="1" applyProtection="1"/>
    <xf numFmtId="4" fontId="1" fillId="0" borderId="2" xfId="1" applyNumberFormat="1" applyBorder="1" applyProtection="1"/>
    <xf numFmtId="4" fontId="1" fillId="0" borderId="2" xfId="1" applyNumberFormat="1" applyFont="1" applyBorder="1" applyProtection="1"/>
    <xf numFmtId="4" fontId="1" fillId="0" borderId="1" xfId="1" applyNumberFormat="1" applyFont="1" applyBorder="1" applyProtection="1"/>
    <xf numFmtId="171" fontId="31" fillId="2" borderId="0" xfId="1" applyNumberFormat="1" applyFont="1" applyFill="1" applyProtection="1"/>
    <xf numFmtId="4" fontId="7" fillId="0" borderId="0" xfId="1" applyNumberFormat="1" applyFont="1" applyProtection="1"/>
    <xf numFmtId="4" fontId="32" fillId="0" borderId="0" xfId="1" applyNumberFormat="1" applyFont="1" applyBorder="1" applyProtection="1"/>
    <xf numFmtId="4" fontId="33" fillId="0" borderId="3" xfId="1" applyNumberFormat="1" applyFont="1" applyBorder="1" applyProtection="1"/>
    <xf numFmtId="4" fontId="1" fillId="2" borderId="0" xfId="1" applyNumberFormat="1" applyFill="1" applyProtection="1"/>
    <xf numFmtId="4" fontId="1" fillId="0" borderId="0" xfId="1" applyNumberFormat="1" applyProtection="1"/>
    <xf numFmtId="4" fontId="1" fillId="0" borderId="0" xfId="1" applyNumberFormat="1" applyFont="1" applyBorder="1" applyProtection="1"/>
    <xf numFmtId="171" fontId="31" fillId="2" borderId="0" xfId="1" applyNumberFormat="1" applyFont="1" applyFill="1" applyBorder="1" applyProtection="1"/>
    <xf numFmtId="4" fontId="31" fillId="0" borderId="0" xfId="1" applyNumberFormat="1" applyFont="1" applyFill="1" applyProtection="1"/>
    <xf numFmtId="4" fontId="1" fillId="0" borderId="1" xfId="1" applyNumberFormat="1" applyBorder="1" applyProtection="1"/>
    <xf numFmtId="171" fontId="31" fillId="2" borderId="4" xfId="76" applyNumberFormat="1" applyFont="1" applyFill="1" applyBorder="1" applyProtection="1"/>
    <xf numFmtId="4" fontId="1" fillId="0" borderId="2" xfId="1" applyNumberFormat="1" applyFont="1" applyFill="1" applyBorder="1" applyProtection="1"/>
    <xf numFmtId="171" fontId="31" fillId="2" borderId="4" xfId="1" applyNumberFormat="1" applyFont="1" applyFill="1" applyBorder="1" applyProtection="1"/>
    <xf numFmtId="4" fontId="1" fillId="0" borderId="1" xfId="1" applyNumberFormat="1" applyFill="1" applyBorder="1" applyProtection="1"/>
    <xf numFmtId="2" fontId="1" fillId="0" borderId="0" xfId="1" applyNumberFormat="1" applyFont="1" applyProtection="1">
      <protection locked="0"/>
    </xf>
    <xf numFmtId="171" fontId="8" fillId="0" borderId="0" xfId="79" applyProtection="1">
      <protection locked="0"/>
    </xf>
    <xf numFmtId="2" fontId="1" fillId="0" borderId="0" xfId="1" applyNumberFormat="1" applyFont="1" applyFill="1" applyProtection="1">
      <protection locked="0"/>
    </xf>
    <xf numFmtId="0" fontId="1" fillId="0" borderId="0" xfId="1" applyFill="1" applyBorder="1" applyProtection="1">
      <protection locked="0"/>
    </xf>
    <xf numFmtId="0" fontId="1" fillId="0" borderId="2" xfId="1" applyFill="1" applyBorder="1" applyProtection="1">
      <protection locked="0"/>
    </xf>
    <xf numFmtId="2" fontId="1" fillId="0" borderId="0" xfId="1" applyNumberFormat="1" applyFont="1" applyFill="1" applyBorder="1" applyProtection="1">
      <protection locked="0"/>
    </xf>
    <xf numFmtId="2" fontId="1" fillId="0" borderId="2" xfId="1" applyNumberFormat="1" applyFont="1" applyFill="1" applyBorder="1" applyProtection="1">
      <protection locked="0"/>
    </xf>
    <xf numFmtId="2" fontId="1" fillId="0" borderId="1" xfId="1" applyNumberFormat="1" applyFont="1" applyFill="1" applyBorder="1" applyProtection="1">
      <protection locked="0"/>
    </xf>
    <xf numFmtId="0" fontId="31" fillId="2" borderId="0" xfId="1" applyFont="1" applyFill="1" applyProtection="1">
      <protection locked="0"/>
    </xf>
    <xf numFmtId="0" fontId="7" fillId="0" borderId="0" xfId="1" applyFont="1" applyAlignment="1" applyProtection="1">
      <protection locked="0"/>
    </xf>
    <xf numFmtId="0" fontId="34" fillId="0" borderId="0" xfId="1" applyFont="1" applyBorder="1" applyAlignment="1" applyProtection="1">
      <alignment horizontal="center"/>
      <protection locked="0"/>
    </xf>
    <xf numFmtId="0" fontId="34" fillId="0" borderId="3" xfId="1" applyFont="1" applyBorder="1" applyAlignment="1" applyProtection="1">
      <alignment horizontal="center"/>
      <protection locked="0"/>
    </xf>
    <xf numFmtId="0" fontId="1" fillId="2" borderId="0" xfId="1" applyFill="1" applyProtection="1">
      <protection locked="0"/>
    </xf>
    <xf numFmtId="0" fontId="1" fillId="0" borderId="0" xfId="1" applyProtection="1">
      <protection locked="0"/>
    </xf>
    <xf numFmtId="0" fontId="1" fillId="0" borderId="2" xfId="1" applyBorder="1" applyProtection="1">
      <protection locked="0"/>
    </xf>
    <xf numFmtId="2" fontId="1" fillId="0" borderId="1" xfId="1" applyNumberFormat="1" applyFont="1" applyBorder="1" applyProtection="1">
      <protection locked="0"/>
    </xf>
    <xf numFmtId="0" fontId="31" fillId="2" borderId="0" xfId="1" applyFont="1" applyFill="1" applyBorder="1" applyProtection="1">
      <protection locked="0"/>
    </xf>
    <xf numFmtId="0" fontId="1" fillId="0" borderId="0" xfId="1" applyBorder="1" applyProtection="1">
      <protection locked="0"/>
    </xf>
    <xf numFmtId="0" fontId="31" fillId="0" borderId="0" xfId="1" applyFont="1" applyFill="1" applyProtection="1">
      <protection locked="0"/>
    </xf>
    <xf numFmtId="0" fontId="1" fillId="0" borderId="1" xfId="1" applyBorder="1" applyProtection="1">
      <protection locked="0"/>
    </xf>
    <xf numFmtId="0" fontId="31" fillId="2" borderId="4" xfId="1" applyFon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ill="1" applyProtection="1">
      <protection locked="0"/>
    </xf>
    <xf numFmtId="4" fontId="1" fillId="0" borderId="0" xfId="1" applyNumberFormat="1" applyFill="1" applyProtection="1">
      <protection locked="0"/>
    </xf>
    <xf numFmtId="0" fontId="1" fillId="0" borderId="1" xfId="1" applyFill="1" applyBorder="1" applyProtection="1">
      <protection locked="0"/>
    </xf>
    <xf numFmtId="4" fontId="8" fillId="2" borderId="6" xfId="2" applyNumberFormat="1" applyFont="1" applyFill="1" applyBorder="1" applyAlignment="1" applyProtection="1">
      <alignment horizontal="center"/>
      <protection locked="0"/>
    </xf>
    <xf numFmtId="4" fontId="8" fillId="0" borderId="0" xfId="2" applyNumberFormat="1" applyFont="1" applyBorder="1" applyAlignment="1" applyProtection="1">
      <alignment horizontal="center"/>
      <protection locked="0"/>
    </xf>
    <xf numFmtId="4" fontId="16" fillId="0" borderId="6" xfId="2" applyNumberFormat="1" applyFont="1" applyBorder="1" applyAlignment="1" applyProtection="1">
      <alignment horizontal="center"/>
      <protection locked="0"/>
    </xf>
    <xf numFmtId="171" fontId="8" fillId="0" borderId="2" xfId="2" applyNumberFormat="1" applyFont="1" applyBorder="1" applyAlignment="1" applyProtection="1">
      <alignment horizontal="right"/>
      <protection locked="0"/>
    </xf>
    <xf numFmtId="167" fontId="8" fillId="0" borderId="0" xfId="2" applyNumberFormat="1" applyFont="1" applyAlignment="1" applyProtection="1">
      <alignment horizontal="center"/>
      <protection locked="0"/>
    </xf>
    <xf numFmtId="171" fontId="8" fillId="0" borderId="2" xfId="2" applyNumberFormat="1" applyFont="1" applyBorder="1" applyProtection="1">
      <protection locked="0"/>
    </xf>
    <xf numFmtId="4" fontId="12" fillId="2" borderId="6" xfId="2" applyNumberFormat="1" applyFont="1" applyFill="1" applyBorder="1" applyAlignment="1" applyProtection="1">
      <alignment horizontal="center"/>
      <protection locked="0"/>
    </xf>
    <xf numFmtId="4" fontId="14" fillId="0" borderId="10" xfId="2" applyNumberFormat="1" applyFont="1" applyBorder="1" applyAlignment="1" applyProtection="1">
      <alignment horizontal="center" wrapText="1"/>
      <protection locked="0"/>
    </xf>
    <xf numFmtId="167" fontId="8" fillId="0" borderId="0" xfId="2" applyNumberFormat="1" applyFont="1" applyBorder="1" applyAlignment="1" applyProtection="1">
      <alignment horizontal="center"/>
      <protection locked="0"/>
    </xf>
    <xf numFmtId="167" fontId="16" fillId="0" borderId="6" xfId="2" applyNumberFormat="1" applyFont="1" applyBorder="1" applyAlignment="1" applyProtection="1">
      <alignment horizontal="center"/>
      <protection locked="0"/>
    </xf>
    <xf numFmtId="4" fontId="12" fillId="0" borderId="0" xfId="2" applyNumberFormat="1" applyFont="1" applyFill="1" applyBorder="1" applyAlignment="1" applyProtection="1">
      <alignment horizontal="center"/>
      <protection locked="0"/>
    </xf>
    <xf numFmtId="4" fontId="8" fillId="0" borderId="0" xfId="2" applyNumberFormat="1" applyFont="1" applyFill="1" applyBorder="1" applyAlignment="1" applyProtection="1">
      <alignment horizontal="center"/>
      <protection locked="0"/>
    </xf>
    <xf numFmtId="167" fontId="16" fillId="0" borderId="0" xfId="2" applyNumberFormat="1" applyFont="1" applyBorder="1" applyAlignment="1" applyProtection="1">
      <alignment horizontal="center"/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170" fontId="8" fillId="0" borderId="0" xfId="5" applyFont="1" applyProtection="1">
      <protection locked="0"/>
    </xf>
    <xf numFmtId="170" fontId="8" fillId="0" borderId="12" xfId="5" applyFont="1" applyBorder="1" applyProtection="1">
      <protection locked="0"/>
    </xf>
    <xf numFmtId="170" fontId="18" fillId="0" borderId="0" xfId="5" applyFont="1" applyProtection="1">
      <protection locked="0"/>
    </xf>
    <xf numFmtId="165" fontId="8" fillId="0" borderId="0" xfId="5" applyNumberFormat="1" applyFont="1" applyProtection="1"/>
    <xf numFmtId="165" fontId="8" fillId="0" borderId="12" xfId="5" applyNumberFormat="1" applyFont="1" applyBorder="1" applyProtection="1"/>
    <xf numFmtId="171" fontId="15" fillId="0" borderId="0" xfId="79" applyFont="1" applyProtection="1"/>
    <xf numFmtId="171" fontId="48" fillId="0" borderId="0" xfId="40" applyNumberFormat="1" applyFont="1"/>
    <xf numFmtId="0" fontId="10" fillId="0" borderId="10" xfId="2" applyFont="1" applyBorder="1" applyAlignment="1">
      <alignment horizontal="center"/>
    </xf>
    <xf numFmtId="171" fontId="48" fillId="0" borderId="15" xfId="40" applyNumberFormat="1" applyFont="1" applyBorder="1"/>
    <xf numFmtId="171" fontId="31" fillId="2" borderId="4" xfId="1" applyNumberFormat="1" applyFont="1" applyFill="1" applyBorder="1"/>
    <xf numFmtId="171" fontId="1" fillId="0" borderId="0" xfId="1" applyNumberFormat="1" applyFont="1"/>
    <xf numFmtId="171" fontId="1" fillId="0" borderId="0" xfId="1" applyNumberFormat="1" applyBorder="1"/>
    <xf numFmtId="171" fontId="1" fillId="0" borderId="2" xfId="1" applyNumberFormat="1" applyBorder="1"/>
    <xf numFmtId="171" fontId="1" fillId="0" borderId="2" xfId="39" applyNumberFormat="1" applyBorder="1"/>
    <xf numFmtId="171" fontId="1" fillId="0" borderId="0" xfId="1" applyNumberFormat="1" applyFont="1" applyBorder="1"/>
    <xf numFmtId="171" fontId="1" fillId="0" borderId="0" xfId="1" applyNumberFormat="1" applyFont="1" applyFill="1" applyBorder="1"/>
    <xf numFmtId="171" fontId="1" fillId="0" borderId="2" xfId="1" applyNumberFormat="1" applyFont="1" applyBorder="1"/>
    <xf numFmtId="171" fontId="1" fillId="0" borderId="0" xfId="1" applyNumberFormat="1" applyFont="1" applyFill="1"/>
    <xf numFmtId="171" fontId="1" fillId="0" borderId="0" xfId="1" applyNumberFormat="1" applyFill="1"/>
    <xf numFmtId="171" fontId="1" fillId="0" borderId="0" xfId="1" applyNumberFormat="1"/>
    <xf numFmtId="171" fontId="31" fillId="2" borderId="0" xfId="1" applyNumberFormat="1" applyFont="1" applyFill="1"/>
    <xf numFmtId="171" fontId="7" fillId="0" borderId="0" xfId="1" applyNumberFormat="1" applyFont="1" applyFill="1" applyAlignment="1">
      <alignment horizontal="right"/>
    </xf>
    <xf numFmtId="171" fontId="57" fillId="0" borderId="0" xfId="0" applyNumberFormat="1" applyFont="1" applyAlignment="1"/>
    <xf numFmtId="171" fontId="5" fillId="0" borderId="0" xfId="1" applyNumberFormat="1" applyFont="1" applyFill="1" applyAlignment="1">
      <alignment horizontal="right"/>
    </xf>
    <xf numFmtId="171" fontId="7" fillId="0" borderId="0" xfId="1" applyNumberFormat="1" applyFont="1" applyFill="1" applyBorder="1" applyAlignment="1">
      <alignment horizontal="right"/>
    </xf>
    <xf numFmtId="171" fontId="7" fillId="0" borderId="1" xfId="1" applyNumberFormat="1" applyFont="1" applyFill="1" applyBorder="1" applyAlignment="1">
      <alignment horizontal="right"/>
    </xf>
    <xf numFmtId="171" fontId="7" fillId="0" borderId="0" xfId="1" applyNumberFormat="1" applyFont="1" applyFill="1" applyAlignment="1"/>
    <xf numFmtId="171" fontId="1" fillId="0" borderId="0" xfId="1" applyNumberFormat="1" applyFill="1" applyAlignment="1"/>
    <xf numFmtId="171" fontId="7" fillId="0" borderId="0" xfId="1" quotePrefix="1" applyNumberFormat="1" applyFont="1" applyFill="1" applyAlignment="1">
      <alignment horizontal="right"/>
    </xf>
    <xf numFmtId="171" fontId="5" fillId="0" borderId="0" xfId="1" applyNumberFormat="1" applyFont="1" applyAlignment="1">
      <alignment horizontal="right"/>
    </xf>
    <xf numFmtId="0" fontId="8" fillId="0" borderId="2" xfId="2" applyFont="1" applyFill="1" applyBorder="1" applyAlignment="1" applyProtection="1">
      <alignment horizontal="center"/>
    </xf>
    <xf numFmtId="3" fontId="27" fillId="0" borderId="2" xfId="0" applyNumberFormat="1" applyFont="1" applyFill="1" applyBorder="1" applyProtection="1"/>
    <xf numFmtId="0" fontId="8" fillId="0" borderId="2" xfId="0" applyFont="1" applyFill="1" applyBorder="1" applyProtection="1"/>
    <xf numFmtId="0" fontId="8" fillId="0" borderId="2" xfId="2" applyFont="1" applyFill="1" applyBorder="1" applyProtection="1"/>
    <xf numFmtId="2" fontId="1" fillId="0" borderId="0" xfId="1" applyNumberFormat="1" applyFont="1" applyFill="1" applyBorder="1" applyProtection="1"/>
    <xf numFmtId="2" fontId="1" fillId="0" borderId="0" xfId="1" applyNumberFormat="1" applyFont="1" applyProtection="1"/>
    <xf numFmtId="0" fontId="1" fillId="0" borderId="0" xfId="1" applyBorder="1" applyProtection="1"/>
    <xf numFmtId="0" fontId="1" fillId="0" borderId="2" xfId="1" applyBorder="1" applyProtection="1"/>
    <xf numFmtId="2" fontId="1" fillId="0" borderId="0" xfId="1" applyNumberFormat="1" applyFont="1" applyBorder="1" applyProtection="1"/>
    <xf numFmtId="2" fontId="1" fillId="0" borderId="2" xfId="1" applyNumberFormat="1" applyFont="1" applyBorder="1" applyProtection="1"/>
    <xf numFmtId="172" fontId="8" fillId="0" borderId="0" xfId="4" applyNumberFormat="1" applyFont="1" applyProtection="1"/>
    <xf numFmtId="1" fontId="48" fillId="0" borderId="0" xfId="40" applyNumberFormat="1" applyFont="1" applyProtection="1"/>
    <xf numFmtId="175" fontId="48" fillId="0" borderId="0" xfId="40" applyNumberFormat="1" applyFont="1" applyProtection="1"/>
    <xf numFmtId="171" fontId="48" fillId="0" borderId="0" xfId="40" applyNumberFormat="1" applyFont="1" applyProtection="1">
      <protection locked="0"/>
    </xf>
    <xf numFmtId="4" fontId="48" fillId="0" borderId="0" xfId="40" applyNumberFormat="1" applyFont="1" applyProtection="1">
      <protection locked="0"/>
    </xf>
    <xf numFmtId="4" fontId="1" fillId="0" borderId="0" xfId="40" applyNumberFormat="1" applyFont="1" applyProtection="1">
      <protection locked="0"/>
    </xf>
    <xf numFmtId="4" fontId="48" fillId="0" borderId="14" xfId="40" applyNumberFormat="1" applyFont="1" applyBorder="1" applyProtection="1">
      <protection locked="0"/>
    </xf>
    <xf numFmtId="4" fontId="48" fillId="0" borderId="0" xfId="40" applyNumberFormat="1" applyFont="1" applyBorder="1" applyProtection="1">
      <protection locked="0"/>
    </xf>
    <xf numFmtId="4" fontId="1" fillId="0" borderId="0" xfId="40" applyNumberFormat="1" applyFont="1" applyBorder="1" applyProtection="1">
      <protection locked="0"/>
    </xf>
    <xf numFmtId="176" fontId="1" fillId="0" borderId="0" xfId="1" applyNumberFormat="1" applyFont="1" applyFill="1" applyBorder="1" applyProtection="1"/>
    <xf numFmtId="2" fontId="1" fillId="0" borderId="0" xfId="1" applyNumberFormat="1" applyFont="1" applyFill="1" applyProtection="1"/>
    <xf numFmtId="0" fontId="1" fillId="0" borderId="0" xfId="1" applyFill="1" applyBorder="1" applyProtection="1"/>
    <xf numFmtId="0" fontId="1" fillId="0" borderId="2" xfId="1" applyFill="1" applyBorder="1" applyProtection="1"/>
    <xf numFmtId="0" fontId="1" fillId="0" borderId="2" xfId="39" applyBorder="1" applyProtection="1"/>
    <xf numFmtId="0" fontId="1" fillId="0" borderId="2" xfId="39" applyBorder="1" applyProtection="1">
      <protection locked="0"/>
    </xf>
    <xf numFmtId="49" fontId="64" fillId="0" borderId="0" xfId="8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8" fillId="0" borderId="0" xfId="63" applyFont="1" applyAlignment="1" applyProtection="1">
      <alignment horizontal="left" vertical="center"/>
      <protection locked="0"/>
    </xf>
    <xf numFmtId="0" fontId="8" fillId="0" borderId="0" xfId="63" applyFont="1" applyAlignment="1" applyProtection="1">
      <alignment vertical="center"/>
      <protection locked="0"/>
    </xf>
    <xf numFmtId="0" fontId="1" fillId="0" borderId="0" xfId="63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49" fontId="13" fillId="0" borderId="0" xfId="80" applyNumberFormat="1" applyFont="1" applyAlignment="1" applyProtection="1">
      <alignment horizontal="left"/>
      <protection locked="0"/>
    </xf>
    <xf numFmtId="49" fontId="65" fillId="0" borderId="0" xfId="0" applyNumberFormat="1" applyFont="1" applyAlignment="1" applyProtection="1">
      <alignment horizontal="left" vertical="top"/>
      <protection locked="0"/>
    </xf>
    <xf numFmtId="0" fontId="66" fillId="0" borderId="0" xfId="0" applyFont="1" applyProtection="1">
      <protection locked="0"/>
    </xf>
    <xf numFmtId="2" fontId="65" fillId="0" borderId="0" xfId="0" applyNumberFormat="1" applyFont="1" applyAlignment="1" applyProtection="1">
      <alignment horizontal="left" vertical="top"/>
      <protection locked="0"/>
    </xf>
    <xf numFmtId="0" fontId="48" fillId="0" borderId="0" xfId="0" applyFont="1" applyProtection="1">
      <protection locked="0"/>
    </xf>
    <xf numFmtId="0" fontId="15" fillId="0" borderId="0" xfId="0" applyFont="1" applyAlignment="1" applyProtection="1">
      <alignment vertical="top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alignment horizontal="center" vertical="top" wrapText="1"/>
      <protection locked="0"/>
    </xf>
    <xf numFmtId="0" fontId="1" fillId="0" borderId="0" xfId="1" applyAlignment="1">
      <alignment vertical="top"/>
    </xf>
    <xf numFmtId="0" fontId="35" fillId="0" borderId="0" xfId="1" applyNumberFormat="1" applyFont="1" applyAlignment="1">
      <alignment vertical="top"/>
    </xf>
    <xf numFmtId="0" fontId="7" fillId="0" borderId="1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13" fillId="0" borderId="0" xfId="0" applyFont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6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7" fillId="0" borderId="0" xfId="0" applyFont="1" applyAlignment="1">
      <alignment wrapText="1"/>
    </xf>
    <xf numFmtId="0" fontId="8" fillId="0" borderId="0" xfId="2" applyFont="1" applyFill="1" applyBorder="1" applyAlignment="1">
      <alignment vertical="top" wrapText="1"/>
    </xf>
    <xf numFmtId="0" fontId="13" fillId="0" borderId="0" xfId="2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 applyProtection="1">
      <protection locked="0"/>
    </xf>
    <xf numFmtId="49" fontId="8" fillId="0" borderId="0" xfId="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 vertical="distributed" wrapText="1"/>
    </xf>
    <xf numFmtId="0" fontId="27" fillId="0" borderId="0" xfId="0" applyFont="1" applyFill="1" applyAlignment="1">
      <alignment horizontal="justify" vertical="distributed" wrapText="1"/>
    </xf>
    <xf numFmtId="0" fontId="4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49" fontId="13" fillId="0" borderId="4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27" fillId="0" borderId="4" xfId="0" applyFont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9" fillId="0" borderId="0" xfId="1" applyFont="1" applyAlignment="1">
      <alignment wrapText="1"/>
    </xf>
    <xf numFmtId="0" fontId="40" fillId="0" borderId="0" xfId="0" applyFont="1" applyAlignment="1">
      <alignment wrapText="1"/>
    </xf>
    <xf numFmtId="0" fontId="35" fillId="0" borderId="4" xfId="1" applyFont="1" applyFill="1" applyBorder="1" applyAlignment="1">
      <alignment horizontal="justify" vertical="center" wrapText="1"/>
    </xf>
    <xf numFmtId="0" fontId="35" fillId="0" borderId="0" xfId="1" applyFont="1" applyFill="1" applyBorder="1" applyAlignment="1">
      <alignment horizontal="justify" vertical="center" wrapText="1"/>
    </xf>
    <xf numFmtId="0" fontId="35" fillId="0" borderId="0" xfId="1" applyFont="1" applyFill="1" applyAlignment="1">
      <alignment horizontal="justify" vertical="center" wrapText="1"/>
    </xf>
    <xf numFmtId="0" fontId="1" fillId="0" borderId="0" xfId="1" applyFont="1" applyAlignment="1">
      <alignment horizontal="justify" vertical="top" wrapText="1"/>
    </xf>
    <xf numFmtId="0" fontId="39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1" applyAlignment="1">
      <alignment horizontal="left" vertical="top"/>
    </xf>
    <xf numFmtId="0" fontId="6" fillId="0" borderId="0" xfId="1" applyFont="1" applyAlignment="1">
      <alignment horizontal="justify" vertical="center" wrapText="1"/>
    </xf>
    <xf numFmtId="0" fontId="1" fillId="0" borderId="0" xfId="1" applyFont="1" applyAlignment="1">
      <alignment horizontal="left"/>
    </xf>
    <xf numFmtId="0" fontId="13" fillId="0" borderId="4" xfId="2" applyBorder="1" applyAlignment="1">
      <alignment wrapText="1"/>
    </xf>
    <xf numFmtId="0" fontId="10" fillId="0" borderId="10" xfId="2" applyFont="1" applyBorder="1" applyAlignment="1">
      <alignment horizontal="center"/>
    </xf>
    <xf numFmtId="0" fontId="8" fillId="0" borderId="0" xfId="2" applyFont="1" applyAlignment="1">
      <alignment wrapText="1"/>
    </xf>
    <xf numFmtId="0" fontId="13" fillId="0" borderId="0" xfId="2" applyAlignment="1">
      <alignment wrapText="1"/>
    </xf>
    <xf numFmtId="169" fontId="8" fillId="0" borderId="0" xfId="4" applyFont="1" applyAlignment="1">
      <alignment vertical="top" wrapText="1"/>
    </xf>
    <xf numFmtId="169" fontId="24" fillId="0" borderId="0" xfId="4" applyAlignment="1">
      <alignment vertical="top" wrapText="1"/>
    </xf>
    <xf numFmtId="169" fontId="8" fillId="0" borderId="0" xfId="4" applyFont="1" applyAlignment="1">
      <alignment wrapText="1"/>
    </xf>
    <xf numFmtId="169" fontId="24" fillId="0" borderId="0" xfId="4" applyAlignment="1"/>
    <xf numFmtId="4" fontId="49" fillId="0" borderId="0" xfId="40" applyNumberFormat="1" applyFont="1" applyAlignment="1">
      <alignment vertical="top" wrapText="1"/>
    </xf>
    <xf numFmtId="4" fontId="51" fillId="0" borderId="0" xfId="40" applyNumberFormat="1" applyFont="1" applyFill="1" applyAlignment="1">
      <alignment vertical="top" wrapText="1"/>
    </xf>
    <xf numFmtId="0" fontId="1" fillId="0" borderId="0" xfId="40" applyAlignment="1">
      <alignment vertical="top" wrapText="1"/>
    </xf>
    <xf numFmtId="0" fontId="1" fillId="0" borderId="0" xfId="40" applyAlignment="1"/>
    <xf numFmtId="4" fontId="48" fillId="0" borderId="0" xfId="40" applyNumberFormat="1" applyFont="1" applyAlignment="1">
      <alignment vertical="top" wrapText="1"/>
    </xf>
    <xf numFmtId="0" fontId="48" fillId="0" borderId="0" xfId="40" applyFont="1" applyAlignment="1"/>
    <xf numFmtId="0" fontId="1" fillId="0" borderId="0" xfId="1" applyFont="1" applyFill="1" applyAlignment="1">
      <alignment horizontal="justify" vertical="top" wrapText="1"/>
    </xf>
    <xf numFmtId="0" fontId="1" fillId="0" borderId="0" xfId="1" applyAlignment="1">
      <alignment horizontal="left"/>
    </xf>
    <xf numFmtId="0" fontId="6" fillId="0" borderId="0" xfId="1" applyFont="1" applyFill="1" applyAlignment="1">
      <alignment horizontal="justify" vertical="center" wrapText="1"/>
    </xf>
    <xf numFmtId="0" fontId="31" fillId="0" borderId="0" xfId="1" applyFont="1" applyFill="1" applyAlignment="1">
      <alignment horizontal="left" wrapText="1"/>
    </xf>
  </cellXfs>
  <cellStyles count="81">
    <cellStyle name="Comma [0]" xfId="61" xr:uid="{00000000-0005-0000-0000-000000000000}"/>
    <cellStyle name="Currency [0]" xfId="62" xr:uid="{00000000-0005-0000-0000-000001000000}"/>
    <cellStyle name="Hiperpovezava 2" xfId="64" xr:uid="{00000000-0005-0000-0000-000002000000}"/>
    <cellStyle name="naslov2" xfId="58" xr:uid="{00000000-0005-0000-0000-000003000000}"/>
    <cellStyle name="Navadno" xfId="0" builtinId="0"/>
    <cellStyle name="Navadno 10" xfId="40" xr:uid="{00000000-0005-0000-0000-000005000000}"/>
    <cellStyle name="Navadno 11" xfId="41" xr:uid="{00000000-0005-0000-0000-000006000000}"/>
    <cellStyle name="Navadno 12" xfId="42" xr:uid="{00000000-0005-0000-0000-000007000000}"/>
    <cellStyle name="Navadno 13" xfId="43" xr:uid="{00000000-0005-0000-0000-000008000000}"/>
    <cellStyle name="Navadno 14" xfId="44" xr:uid="{00000000-0005-0000-0000-000009000000}"/>
    <cellStyle name="Navadno 15" xfId="45" xr:uid="{00000000-0005-0000-0000-00000A000000}"/>
    <cellStyle name="Navadno 2" xfId="1" xr:uid="{00000000-0005-0000-0000-00000B000000}"/>
    <cellStyle name="Navadno 2 2" xfId="8" xr:uid="{00000000-0005-0000-0000-00000C000000}"/>
    <cellStyle name="Navadno 2 2 10" xfId="9" xr:uid="{00000000-0005-0000-0000-00000D000000}"/>
    <cellStyle name="Navadno 2 2 11" xfId="51" xr:uid="{00000000-0005-0000-0000-00000E000000}"/>
    <cellStyle name="Navadno 2 2 11 2" xfId="65" xr:uid="{00000000-0005-0000-0000-00000F000000}"/>
    <cellStyle name="Navadno 2 2 12" xfId="46" xr:uid="{00000000-0005-0000-0000-000010000000}"/>
    <cellStyle name="Navadno 2 2 13" xfId="73" xr:uid="{00000000-0005-0000-0000-000011000000}"/>
    <cellStyle name="Navadno 2 2 2" xfId="10" xr:uid="{00000000-0005-0000-0000-000012000000}"/>
    <cellStyle name="Navadno 2 2 3" xfId="11" xr:uid="{00000000-0005-0000-0000-000013000000}"/>
    <cellStyle name="Navadno 2 2 4" xfId="12" xr:uid="{00000000-0005-0000-0000-000014000000}"/>
    <cellStyle name="Navadno 2 2 5" xfId="13" xr:uid="{00000000-0005-0000-0000-000015000000}"/>
    <cellStyle name="Navadno 2 2 6" xfId="14" xr:uid="{00000000-0005-0000-0000-000016000000}"/>
    <cellStyle name="Navadno 2 2 7" xfId="15" xr:uid="{00000000-0005-0000-0000-000017000000}"/>
    <cellStyle name="Navadno 2 2 8" xfId="16" xr:uid="{00000000-0005-0000-0000-000018000000}"/>
    <cellStyle name="Navadno 2 2 9" xfId="17" xr:uid="{00000000-0005-0000-0000-000019000000}"/>
    <cellStyle name="Navadno 3" xfId="2" xr:uid="{00000000-0005-0000-0000-00001A000000}"/>
    <cellStyle name="Navadno 4" xfId="4" xr:uid="{00000000-0005-0000-0000-00001B000000}"/>
    <cellStyle name="Navadno 5" xfId="6" xr:uid="{00000000-0005-0000-0000-00001C000000}"/>
    <cellStyle name="Navadno 5 2" xfId="18" xr:uid="{00000000-0005-0000-0000-00001D000000}"/>
    <cellStyle name="Navadno 5 2 2" xfId="52" xr:uid="{00000000-0005-0000-0000-00001E000000}"/>
    <cellStyle name="Navadno 5 2 2 2" xfId="68" xr:uid="{00000000-0005-0000-0000-00001F000000}"/>
    <cellStyle name="Navadno 5 2 3" xfId="48" xr:uid="{00000000-0005-0000-0000-000020000000}"/>
    <cellStyle name="Navadno 5 3" xfId="49" xr:uid="{00000000-0005-0000-0000-000021000000}"/>
    <cellStyle name="Navadno 5 3 2" xfId="66" xr:uid="{00000000-0005-0000-0000-000022000000}"/>
    <cellStyle name="Navadno 5 4" xfId="57" xr:uid="{00000000-0005-0000-0000-000023000000}"/>
    <cellStyle name="Navadno 5 5" xfId="70" xr:uid="{00000000-0005-0000-0000-000024000000}"/>
    <cellStyle name="Navadno 6" xfId="7" xr:uid="{00000000-0005-0000-0000-000025000000}"/>
    <cellStyle name="Navadno 6 2" xfId="19" xr:uid="{00000000-0005-0000-0000-000026000000}"/>
    <cellStyle name="Navadno 6 2 2" xfId="53" xr:uid="{00000000-0005-0000-0000-000027000000}"/>
    <cellStyle name="Navadno 6 2 2 2" xfId="69" xr:uid="{00000000-0005-0000-0000-000028000000}"/>
    <cellStyle name="Navadno 6 2 3" xfId="47" xr:uid="{00000000-0005-0000-0000-000029000000}"/>
    <cellStyle name="Navadno 6 3" xfId="50" xr:uid="{00000000-0005-0000-0000-00002A000000}"/>
    <cellStyle name="Navadno 6 3 2" xfId="67" xr:uid="{00000000-0005-0000-0000-00002B000000}"/>
    <cellStyle name="Navadno 6 4" xfId="56" xr:uid="{00000000-0005-0000-0000-00002C000000}"/>
    <cellStyle name="Navadno 6 5" xfId="71" xr:uid="{00000000-0005-0000-0000-00002D000000}"/>
    <cellStyle name="Navadno 7" xfId="37" xr:uid="{00000000-0005-0000-0000-00002E000000}"/>
    <cellStyle name="Navadno 7 2" xfId="59" xr:uid="{00000000-0005-0000-0000-00002F000000}"/>
    <cellStyle name="Navadno 7 2 2" xfId="74" xr:uid="{00000000-0005-0000-0000-000030000000}"/>
    <cellStyle name="Navadno 8" xfId="38" xr:uid="{00000000-0005-0000-0000-000031000000}"/>
    <cellStyle name="Navadno 9" xfId="39" xr:uid="{00000000-0005-0000-0000-000032000000}"/>
    <cellStyle name="Navadno_SLOV_C" xfId="80" xr:uid="{DA29C87A-4D6A-47A0-8907-4B4CDE41558D}"/>
    <cellStyle name="Normal 2" xfId="20" xr:uid="{00000000-0005-0000-0000-000033000000}"/>
    <cellStyle name="Normal_I-BREZOV" xfId="63" xr:uid="{00000000-0005-0000-0000-000034000000}"/>
    <cellStyle name="Odstotek 2" xfId="21" xr:uid="{00000000-0005-0000-0000-000035000000}"/>
    <cellStyle name="Pomoc" xfId="22" xr:uid="{00000000-0005-0000-0000-000036000000}"/>
    <cellStyle name="Rekapitulacija" xfId="23" xr:uid="{00000000-0005-0000-0000-000037000000}"/>
    <cellStyle name="Slog 1" xfId="77" xr:uid="{F2F21A99-6A39-4F64-9C3A-5229947F35E8}"/>
    <cellStyle name="Slog 2" xfId="78" xr:uid="{734416FE-717C-49E8-9028-CC89AD9073C9}"/>
    <cellStyle name="Tjasa" xfId="79" xr:uid="{41F620A5-A070-4B0D-9A8C-D589F69E8AED}"/>
    <cellStyle name="Valuta" xfId="76" builtinId="4"/>
    <cellStyle name="Valuta 2" xfId="60" xr:uid="{00000000-0005-0000-0000-000038000000}"/>
    <cellStyle name="Vejica 2" xfId="3" xr:uid="{00000000-0005-0000-0000-000039000000}"/>
    <cellStyle name="Vejica 2 2" xfId="24" xr:uid="{00000000-0005-0000-0000-00003A000000}"/>
    <cellStyle name="Vejica 2 2 2" xfId="75" xr:uid="{00000000-0005-0000-0000-00003B000000}"/>
    <cellStyle name="Vejica 3" xfId="5" xr:uid="{00000000-0005-0000-0000-00003C000000}"/>
    <cellStyle name="Vejica 3 2" xfId="25" xr:uid="{00000000-0005-0000-0000-00003D000000}"/>
    <cellStyle name="Vejica 3 2 10" xfId="55" xr:uid="{00000000-0005-0000-0000-00003E000000}"/>
    <cellStyle name="Vejica 3 2 11" xfId="54" xr:uid="{00000000-0005-0000-0000-00003F000000}"/>
    <cellStyle name="Vejica 3 2 2" xfId="26" xr:uid="{00000000-0005-0000-0000-000040000000}"/>
    <cellStyle name="Vejica 3 2 3" xfId="27" xr:uid="{00000000-0005-0000-0000-000041000000}"/>
    <cellStyle name="Vejica 3 2 4" xfId="28" xr:uid="{00000000-0005-0000-0000-000042000000}"/>
    <cellStyle name="Vejica 3 2 5" xfId="29" xr:uid="{00000000-0005-0000-0000-000043000000}"/>
    <cellStyle name="Vejica 3 2 6" xfId="30" xr:uid="{00000000-0005-0000-0000-000044000000}"/>
    <cellStyle name="Vejica 3 2 7" xfId="31" xr:uid="{00000000-0005-0000-0000-000045000000}"/>
    <cellStyle name="Vejica 3 2 8" xfId="32" xr:uid="{00000000-0005-0000-0000-000046000000}"/>
    <cellStyle name="Vejica 3 2 9" xfId="33" xr:uid="{00000000-0005-0000-0000-000047000000}"/>
    <cellStyle name="Vejica 4" xfId="34" xr:uid="{00000000-0005-0000-0000-000048000000}"/>
    <cellStyle name="Vejica 4 2" xfId="35" xr:uid="{00000000-0005-0000-0000-000049000000}"/>
    <cellStyle name="Vejica 4 3" xfId="72" xr:uid="{00000000-0005-0000-0000-00004A000000}"/>
    <cellStyle name="Vejica 5" xfId="36" xr:uid="{00000000-0005-0000-0000-00004B000000}"/>
  </cellStyles>
  <dxfs count="2">
    <dxf>
      <font>
        <condense val="0"/>
        <extend val="0"/>
        <color rgb="FFFFFFFF"/>
      </font>
    </dxf>
    <dxf>
      <font>
        <condense val="0"/>
        <extend val="0"/>
        <color rgb="FFFFFFFF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PROJEKTI\_01_Vdelu_\OBJEKTI\789-16-PZI%20Most%20&#269;ez%20Pe&#353;nico%20v%20Dolah\03-PZI\3.1_NACRT%20MOSTU\tekst\1-MOST-PZI_Pe&#353;nica-predra&#269;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DPNM\PROJEKTI\_01_Vdelu_\OBJEKTI\789-16-PZI%20Most%20&#269;ez%20Pe&#353;nico%20v%20Dolah\03-PZI\E.8_PREDRACUNSKI%20ELABORAT\Predracuni\po%20recenziji\01-Predra&#269;un-MOST-PZI_Pe&#353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popis"/>
    </sheetNames>
    <sheetDataSet>
      <sheetData sheetId="0"/>
      <sheetData sheetId="1">
        <row r="43">
          <cell r="H43">
            <v>8220</v>
          </cell>
        </row>
        <row r="118">
          <cell r="H118">
            <v>36826.775563345022</v>
          </cell>
        </row>
        <row r="155">
          <cell r="H155">
            <v>3483.8</v>
          </cell>
        </row>
        <row r="298">
          <cell r="H298">
            <v>81322.24920714405</v>
          </cell>
        </row>
        <row r="316">
          <cell r="H316">
            <v>7040</v>
          </cell>
        </row>
        <row r="346">
          <cell r="H346">
            <v>10277.856495409782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popis"/>
    </sheetNames>
    <sheetDataSet>
      <sheetData sheetId="0" refreshError="1"/>
      <sheetData sheetId="1">
        <row r="183">
          <cell r="H18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view="pageBreakPreview" zoomScaleNormal="100" zoomScaleSheetLayoutView="100" workbookViewId="0">
      <selection activeCell="H5" sqref="H5"/>
    </sheetView>
  </sheetViews>
  <sheetFormatPr defaultRowHeight="15"/>
  <cols>
    <col min="1" max="1" width="7.28515625" customWidth="1"/>
    <col min="2" max="2" width="9.5703125" bestFit="1" customWidth="1"/>
    <col min="6" max="6" width="12.7109375" customWidth="1"/>
    <col min="8" max="8" width="18.5703125" customWidth="1"/>
    <col min="9" max="9" width="7.85546875" customWidth="1"/>
  </cols>
  <sheetData>
    <row r="1" spans="1:8" ht="18">
      <c r="A1" s="1"/>
      <c r="B1" s="928" t="s">
        <v>46</v>
      </c>
      <c r="C1" s="928"/>
      <c r="D1" s="928"/>
      <c r="E1" s="928"/>
      <c r="F1" s="928"/>
      <c r="G1" s="928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35.25" customHeight="1">
      <c r="A3" s="924" t="s">
        <v>12</v>
      </c>
      <c r="B3" s="931" t="s">
        <v>828</v>
      </c>
      <c r="C3" s="931"/>
      <c r="D3" s="931"/>
      <c r="E3" s="931"/>
      <c r="F3" s="931"/>
      <c r="G3" s="931"/>
      <c r="H3" s="931"/>
    </row>
    <row r="4" spans="1:8" ht="14.25" customHeight="1">
      <c r="A4" s="5"/>
      <c r="B4" s="932"/>
      <c r="C4" s="932"/>
      <c r="D4" s="932"/>
      <c r="E4" s="932"/>
      <c r="F4" s="932"/>
      <c r="G4" s="932"/>
      <c r="H4" s="932"/>
    </row>
    <row r="5" spans="1:8" ht="15.75">
      <c r="A5" s="2"/>
      <c r="B5" s="2" t="s">
        <v>11</v>
      </c>
      <c r="C5" s="933" t="s">
        <v>27</v>
      </c>
      <c r="D5" s="933"/>
      <c r="E5" s="933"/>
      <c r="F5" s="933"/>
      <c r="G5" s="454"/>
      <c r="H5" s="875">
        <f>'1 - NOVOGRADNJA MOSTU'!H21</f>
        <v>0</v>
      </c>
    </row>
    <row r="6" spans="1:8" ht="15.75">
      <c r="A6" s="2"/>
      <c r="B6" s="2" t="s">
        <v>9</v>
      </c>
      <c r="C6" s="933" t="s">
        <v>28</v>
      </c>
      <c r="D6" s="933"/>
      <c r="E6" s="933"/>
      <c r="F6" s="933"/>
      <c r="G6" s="454"/>
      <c r="H6" s="875">
        <f>'2 - CESTA'!H24</f>
        <v>0</v>
      </c>
    </row>
    <row r="7" spans="1:8" ht="15.75">
      <c r="A7" s="2"/>
      <c r="B7" s="287" t="s">
        <v>523</v>
      </c>
      <c r="C7" s="933" t="s">
        <v>436</v>
      </c>
      <c r="D7" s="933"/>
      <c r="E7" s="933"/>
      <c r="F7" s="933"/>
      <c r="G7" s="454"/>
      <c r="H7" s="875">
        <f>'3.1-VGU-Sevnična'!I239</f>
        <v>0</v>
      </c>
    </row>
    <row r="8" spans="1:8" ht="15.75">
      <c r="A8" s="2"/>
      <c r="B8" s="287" t="s">
        <v>533</v>
      </c>
      <c r="C8" s="933" t="s">
        <v>437</v>
      </c>
      <c r="D8" s="933"/>
      <c r="E8" s="933"/>
      <c r="F8" s="933"/>
      <c r="G8" s="454"/>
      <c r="H8" s="875">
        <f>'3.2-VGU-Bela'!I167</f>
        <v>0</v>
      </c>
    </row>
    <row r="9" spans="1:8" ht="15.75">
      <c r="A9" s="2"/>
      <c r="B9" s="2" t="s">
        <v>6</v>
      </c>
      <c r="C9" s="933" t="s">
        <v>29</v>
      </c>
      <c r="D9" s="933"/>
      <c r="E9" s="933"/>
      <c r="F9" s="933"/>
      <c r="G9" s="454"/>
      <c r="H9" s="875">
        <f>'4-TK vodi'!M95</f>
        <v>0</v>
      </c>
    </row>
    <row r="10" spans="1:8" ht="15.75">
      <c r="A10" s="2"/>
      <c r="B10" s="2" t="s">
        <v>5</v>
      </c>
      <c r="C10" s="933" t="s">
        <v>733</v>
      </c>
      <c r="D10" s="933"/>
      <c r="E10" s="933"/>
      <c r="F10" s="933"/>
      <c r="G10" s="455"/>
      <c r="H10" s="882">
        <f>'5-CR-NN'!I219</f>
        <v>0</v>
      </c>
    </row>
    <row r="11" spans="1:8" ht="15.75">
      <c r="A11" s="2"/>
      <c r="B11" s="2" t="s">
        <v>4</v>
      </c>
      <c r="C11" s="933" t="s">
        <v>30</v>
      </c>
      <c r="D11" s="933"/>
      <c r="E11" s="933"/>
      <c r="F11" s="933"/>
      <c r="G11" s="455"/>
      <c r="H11" s="882">
        <f>'6- OBVOZNA CESTA'!G24</f>
        <v>0</v>
      </c>
    </row>
    <row r="12" spans="1:8" ht="16.5" thickBot="1">
      <c r="A12" s="2"/>
      <c r="B12" s="3" t="s">
        <v>599</v>
      </c>
      <c r="C12" s="926" t="s">
        <v>31</v>
      </c>
      <c r="D12" s="926"/>
      <c r="E12" s="926"/>
      <c r="F12" s="926"/>
      <c r="G12" s="452"/>
      <c r="H12" s="879">
        <f>'7-Rušitev'!H68</f>
        <v>0</v>
      </c>
    </row>
    <row r="13" spans="1:8">
      <c r="A13" s="1"/>
      <c r="B13" s="1"/>
      <c r="C13" s="1"/>
      <c r="D13" s="1"/>
      <c r="E13" s="1"/>
      <c r="F13" s="1"/>
      <c r="G13" s="584"/>
      <c r="H13" s="881"/>
    </row>
    <row r="14" spans="1:8" ht="15.75">
      <c r="A14" s="2"/>
      <c r="B14" s="2"/>
      <c r="C14" s="927" t="s">
        <v>2</v>
      </c>
      <c r="D14" s="927"/>
      <c r="E14" s="2"/>
      <c r="F14" s="1"/>
      <c r="G14" s="453"/>
      <c r="H14" s="883">
        <f>H12+H11+H10+H9+H8+H7+H6+H5</f>
        <v>0</v>
      </c>
    </row>
    <row r="15" spans="1:8" ht="15.75">
      <c r="A15" s="2"/>
      <c r="B15" s="2"/>
      <c r="C15" s="927" t="s">
        <v>1</v>
      </c>
      <c r="D15" s="927"/>
      <c r="E15" s="2"/>
      <c r="F15" s="1"/>
      <c r="G15" s="453"/>
      <c r="H15" s="883">
        <f>0.22*H14</f>
        <v>0</v>
      </c>
    </row>
    <row r="16" spans="1:8" ht="18">
      <c r="A16" s="2"/>
      <c r="B16" s="2"/>
      <c r="C16" s="928" t="s">
        <v>0</v>
      </c>
      <c r="D16" s="928"/>
      <c r="E16" s="928"/>
      <c r="F16" s="1"/>
      <c r="G16" s="453"/>
      <c r="H16" s="883">
        <f>H14+H15</f>
        <v>0</v>
      </c>
    </row>
    <row r="17" spans="1:9">
      <c r="A17" s="1"/>
      <c r="B17" s="1"/>
      <c r="C17" s="1"/>
      <c r="D17" s="1"/>
      <c r="E17" s="1"/>
      <c r="F17" s="1"/>
      <c r="G17" s="585"/>
    </row>
    <row r="18" spans="1:9">
      <c r="A18" s="909" t="s">
        <v>845</v>
      </c>
      <c r="B18" s="910"/>
      <c r="C18" s="911"/>
      <c r="D18" s="912"/>
      <c r="E18" s="913"/>
      <c r="F18" s="914"/>
      <c r="G18" s="915"/>
      <c r="H18" s="915"/>
      <c r="I18" s="915"/>
    </row>
    <row r="19" spans="1:9" ht="15" customHeight="1">
      <c r="A19" s="916" t="s">
        <v>856</v>
      </c>
      <c r="B19" s="910"/>
      <c r="C19" s="911"/>
      <c r="D19" s="912"/>
      <c r="E19" s="913"/>
      <c r="F19" s="914"/>
      <c r="G19" s="915"/>
      <c r="H19" s="915"/>
      <c r="I19" s="915"/>
    </row>
    <row r="20" spans="1:9">
      <c r="A20" s="916" t="s">
        <v>857</v>
      </c>
      <c r="B20" s="910"/>
      <c r="C20" s="911"/>
      <c r="D20" s="912"/>
      <c r="E20" s="913"/>
      <c r="F20" s="914"/>
      <c r="G20" s="915"/>
      <c r="H20" s="915"/>
      <c r="I20" s="915"/>
    </row>
    <row r="21" spans="1:9">
      <c r="A21" s="916" t="s">
        <v>846</v>
      </c>
      <c r="B21" s="910"/>
      <c r="C21" s="911"/>
      <c r="D21" s="912"/>
      <c r="E21" s="913"/>
      <c r="F21" s="914"/>
      <c r="G21" s="915"/>
      <c r="H21" s="915"/>
      <c r="I21" s="915"/>
    </row>
    <row r="22" spans="1:9">
      <c r="A22" s="917" t="s">
        <v>847</v>
      </c>
      <c r="B22" s="910"/>
      <c r="C22" s="911"/>
      <c r="D22" s="912"/>
      <c r="E22" s="913"/>
      <c r="F22" s="914"/>
      <c r="G22" s="915"/>
      <c r="H22" s="915"/>
      <c r="I22" s="915"/>
    </row>
    <row r="23" spans="1:9">
      <c r="A23" s="915"/>
      <c r="B23" s="917" t="s">
        <v>848</v>
      </c>
      <c r="C23" s="911"/>
      <c r="D23" s="912"/>
      <c r="E23" s="913"/>
      <c r="F23" s="914"/>
      <c r="G23" s="915"/>
      <c r="H23" s="915"/>
      <c r="I23" s="915"/>
    </row>
    <row r="24" spans="1:9" ht="15" customHeight="1">
      <c r="A24" s="915"/>
      <c r="B24" s="918" t="s">
        <v>849</v>
      </c>
      <c r="C24" s="911"/>
      <c r="D24" s="912"/>
      <c r="E24" s="913"/>
      <c r="F24" s="914"/>
      <c r="G24" s="915"/>
      <c r="H24" s="915"/>
      <c r="I24" s="915"/>
    </row>
    <row r="25" spans="1:9">
      <c r="A25" s="915"/>
      <c r="B25" s="917" t="s">
        <v>850</v>
      </c>
      <c r="C25" s="911"/>
      <c r="D25" s="912"/>
      <c r="E25" s="913"/>
      <c r="F25" s="914"/>
      <c r="G25" s="915"/>
      <c r="H25" s="915"/>
      <c r="I25" s="915"/>
    </row>
    <row r="26" spans="1:9">
      <c r="A26" s="915"/>
      <c r="B26" s="917" t="s">
        <v>855</v>
      </c>
      <c r="C26" s="911"/>
      <c r="D26" s="912"/>
      <c r="E26" s="913"/>
      <c r="F26" s="914"/>
      <c r="G26" s="915"/>
      <c r="H26" s="915"/>
      <c r="I26" s="915"/>
    </row>
    <row r="27" spans="1:9">
      <c r="A27" s="917"/>
      <c r="B27" s="919" t="s">
        <v>851</v>
      </c>
      <c r="C27" s="911"/>
      <c r="D27" s="912"/>
      <c r="E27" s="913"/>
      <c r="F27" s="914"/>
      <c r="G27" s="915"/>
      <c r="H27" s="915"/>
      <c r="I27" s="915"/>
    </row>
    <row r="28" spans="1:9">
      <c r="A28" s="917"/>
      <c r="B28" s="920" t="s">
        <v>852</v>
      </c>
      <c r="C28" s="911"/>
      <c r="D28" s="912"/>
      <c r="E28" s="913"/>
      <c r="F28" s="914"/>
      <c r="G28" s="915"/>
      <c r="H28" s="915"/>
      <c r="I28" s="915"/>
    </row>
    <row r="29" spans="1:9">
      <c r="A29" s="917"/>
      <c r="B29" s="920" t="s">
        <v>853</v>
      </c>
      <c r="C29" s="911"/>
      <c r="D29" s="912"/>
      <c r="E29" s="913"/>
      <c r="F29" s="914"/>
      <c r="G29" s="915"/>
      <c r="H29" s="915"/>
      <c r="I29" s="915"/>
    </row>
    <row r="30" spans="1:9">
      <c r="A30" s="915"/>
      <c r="B30" s="915"/>
      <c r="C30" s="915"/>
      <c r="D30" s="915"/>
      <c r="E30" s="915"/>
      <c r="F30" s="915"/>
      <c r="G30" s="915"/>
      <c r="H30" s="915"/>
      <c r="I30" s="915"/>
    </row>
    <row r="31" spans="1:9">
      <c r="A31" s="921" t="s">
        <v>854</v>
      </c>
      <c r="B31" s="910"/>
      <c r="C31" s="922"/>
      <c r="D31" s="922"/>
      <c r="E31" s="923"/>
      <c r="F31" s="914"/>
      <c r="G31" s="914"/>
      <c r="H31" s="914"/>
      <c r="I31" s="915"/>
    </row>
    <row r="32" spans="1:9">
      <c r="A32" s="929" t="s">
        <v>858</v>
      </c>
      <c r="B32" s="930"/>
      <c r="C32" s="930"/>
      <c r="D32" s="930"/>
      <c r="E32" s="930"/>
      <c r="F32" s="930"/>
      <c r="G32" s="930"/>
      <c r="H32" s="930"/>
      <c r="I32" s="915"/>
    </row>
    <row r="33" spans="1:9">
      <c r="A33" s="930"/>
      <c r="B33" s="930"/>
      <c r="C33" s="930"/>
      <c r="D33" s="930"/>
      <c r="E33" s="930"/>
      <c r="F33" s="930"/>
      <c r="G33" s="930"/>
      <c r="H33" s="930"/>
      <c r="I33" s="915"/>
    </row>
    <row r="34" spans="1:9">
      <c r="A34" s="930"/>
      <c r="B34" s="930"/>
      <c r="C34" s="930"/>
      <c r="D34" s="930"/>
      <c r="E34" s="930"/>
      <c r="F34" s="930"/>
      <c r="G34" s="930"/>
      <c r="H34" s="930"/>
      <c r="I34" s="915"/>
    </row>
    <row r="35" spans="1:9">
      <c r="A35" s="930"/>
      <c r="B35" s="930"/>
      <c r="C35" s="930"/>
      <c r="D35" s="930"/>
      <c r="E35" s="930"/>
      <c r="F35" s="930"/>
      <c r="G35" s="930"/>
      <c r="H35" s="930"/>
      <c r="I35" s="915"/>
    </row>
    <row r="36" spans="1:9">
      <c r="A36" s="930"/>
      <c r="B36" s="930"/>
      <c r="C36" s="930"/>
      <c r="D36" s="930"/>
      <c r="E36" s="930"/>
      <c r="F36" s="930"/>
      <c r="G36" s="930"/>
      <c r="H36" s="930"/>
      <c r="I36" s="915"/>
    </row>
    <row r="37" spans="1:9">
      <c r="A37" s="930"/>
      <c r="B37" s="930"/>
      <c r="C37" s="930"/>
      <c r="D37" s="930"/>
      <c r="E37" s="930"/>
      <c r="F37" s="930"/>
      <c r="G37" s="930"/>
      <c r="H37" s="930"/>
      <c r="I37" s="915"/>
    </row>
    <row r="38" spans="1:9">
      <c r="A38" s="930"/>
      <c r="B38" s="930"/>
      <c r="C38" s="930"/>
      <c r="D38" s="930"/>
      <c r="E38" s="930"/>
      <c r="F38" s="930"/>
      <c r="G38" s="930"/>
      <c r="H38" s="930"/>
      <c r="I38" s="915"/>
    </row>
  </sheetData>
  <mergeCells count="15">
    <mergeCell ref="C12:F12"/>
    <mergeCell ref="C14:D14"/>
    <mergeCell ref="C16:E16"/>
    <mergeCell ref="A32:H38"/>
    <mergeCell ref="B1:G1"/>
    <mergeCell ref="B3:H3"/>
    <mergeCell ref="B4:H4"/>
    <mergeCell ref="C5:F5"/>
    <mergeCell ref="C6:F6"/>
    <mergeCell ref="C7:F7"/>
    <mergeCell ref="C15:D15"/>
    <mergeCell ref="C9:F9"/>
    <mergeCell ref="C11:F11"/>
    <mergeCell ref="C8:F8"/>
    <mergeCell ref="C10:F10"/>
  </mergeCells>
  <conditionalFormatting sqref="D18:D29">
    <cfRule type="cellIs" dxfId="1" priority="2" stopIfTrue="1" operator="equal">
      <formula>0</formula>
    </cfRule>
  </conditionalFormatting>
  <conditionalFormatting sqref="D31 G31:H38">
    <cfRule type="cellIs" dxfId="0" priority="1" stopIfTrue="1" operator="equal">
      <formula>0</formula>
    </cfRule>
  </conditionalFormatting>
  <pageMargins left="0.98425196850393704" right="0.78740157480314965" top="0.78740157480314965" bottom="0.78740157480314965" header="0.19685039370078741" footer="0.19685039370078741"/>
  <pageSetup paperSize="9" scale="96" orientation="portrait" r:id="rId1"/>
  <headerFooter>
    <oddFooter>&amp;C&amp;"-,Krepko"&amp;A&amp;R&amp;"-,Krepko"&amp;10&amp;P&amp;"-,Običajno"&amp;11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7"/>
  <sheetViews>
    <sheetView view="pageBreakPreview" topLeftCell="A361" zoomScale="85" zoomScaleNormal="100" zoomScaleSheetLayoutView="85" workbookViewId="0">
      <selection activeCell="F389" sqref="F389"/>
    </sheetView>
  </sheetViews>
  <sheetFormatPr defaultColWidth="9.140625" defaultRowHeight="12.75"/>
  <cols>
    <col min="1" max="1" width="3.5703125" style="232" customWidth="1"/>
    <col min="2" max="2" width="3" style="232" customWidth="1"/>
    <col min="3" max="3" width="9.140625" style="232"/>
    <col min="4" max="4" width="14.42578125" style="232" customWidth="1"/>
    <col min="5" max="5" width="10.28515625" style="791" customWidth="1"/>
    <col min="6" max="6" width="16.42578125" style="232" customWidth="1"/>
    <col min="7" max="7" width="12.85546875" style="232" customWidth="1"/>
    <col min="8" max="8" width="15.5703125" style="232" customWidth="1"/>
    <col min="9" max="9" width="15.42578125" style="232" hidden="1" customWidth="1"/>
    <col min="10" max="10" width="12.7109375" style="232" customWidth="1"/>
    <col min="11" max="16384" width="9.140625" style="232"/>
  </cols>
  <sheetData>
    <row r="1" spans="1:11" s="36" customFormat="1" ht="15.75">
      <c r="A1" s="764"/>
      <c r="B1" s="765"/>
      <c r="C1" s="115" t="s">
        <v>259</v>
      </c>
      <c r="D1" s="115"/>
      <c r="E1" s="115"/>
      <c r="F1" s="115"/>
      <c r="G1" s="115"/>
      <c r="H1" s="115"/>
      <c r="I1" s="8"/>
    </row>
    <row r="2" spans="1:11" ht="15">
      <c r="A2" s="764"/>
      <c r="B2" s="765"/>
      <c r="C2" s="931" t="s">
        <v>828</v>
      </c>
      <c r="D2" s="931"/>
      <c r="E2" s="931"/>
      <c r="F2" s="931"/>
      <c r="G2" s="931"/>
      <c r="H2" s="931"/>
      <c r="I2" s="931"/>
      <c r="J2" s="630"/>
      <c r="K2" s="630"/>
    </row>
    <row r="3" spans="1:11" ht="27" customHeight="1">
      <c r="A3" s="764"/>
      <c r="B3" s="765"/>
      <c r="C3" s="937"/>
      <c r="D3" s="937"/>
      <c r="E3" s="937"/>
      <c r="F3" s="937"/>
      <c r="G3" s="937"/>
      <c r="H3" s="937"/>
      <c r="I3" s="937"/>
      <c r="J3" s="630"/>
      <c r="K3" s="630"/>
    </row>
    <row r="4" spans="1:11" ht="15" customHeight="1">
      <c r="A4" s="764"/>
      <c r="B4" s="765"/>
      <c r="C4" s="115"/>
      <c r="D4" s="593"/>
      <c r="E4" s="593"/>
      <c r="F4" s="593"/>
      <c r="G4" s="593"/>
      <c r="H4" s="593"/>
      <c r="I4" s="764"/>
      <c r="J4" s="630"/>
      <c r="K4" s="630"/>
    </row>
    <row r="5" spans="1:11" s="35" customFormat="1" ht="15.75">
      <c r="A5" s="764"/>
      <c r="B5" s="765"/>
      <c r="C5" s="593"/>
      <c r="D5" s="116" t="s">
        <v>32</v>
      </c>
      <c r="E5" s="116"/>
      <c r="F5" s="593"/>
      <c r="G5" s="593"/>
      <c r="H5" s="593"/>
      <c r="I5" s="764"/>
    </row>
    <row r="6" spans="1:11" ht="15">
      <c r="A6" s="764"/>
      <c r="B6" s="765"/>
      <c r="C6" s="593"/>
      <c r="D6" s="77"/>
      <c r="E6" s="593"/>
      <c r="F6" s="593"/>
      <c r="G6" s="593"/>
      <c r="H6" s="593"/>
      <c r="I6" s="764"/>
      <c r="J6" s="630"/>
      <c r="K6" s="630"/>
    </row>
    <row r="7" spans="1:11">
      <c r="A7" s="9"/>
      <c r="B7" s="117" t="s">
        <v>33</v>
      </c>
      <c r="C7" s="118" t="s">
        <v>10</v>
      </c>
      <c r="D7" s="118"/>
      <c r="E7" s="118"/>
      <c r="F7" s="118"/>
      <c r="G7" s="118"/>
      <c r="H7" s="749">
        <f>H83</f>
        <v>0</v>
      </c>
      <c r="I7" s="37">
        <f>[1]popis!H43</f>
        <v>8220</v>
      </c>
      <c r="J7" s="630"/>
      <c r="K7" s="630"/>
    </row>
    <row r="8" spans="1:11" s="252" customFormat="1">
      <c r="A8" s="9"/>
      <c r="B8" s="117"/>
      <c r="C8" s="118"/>
      <c r="D8" s="118"/>
      <c r="E8" s="118"/>
      <c r="F8" s="118"/>
      <c r="G8" s="118"/>
      <c r="H8" s="118"/>
      <c r="I8" s="38"/>
      <c r="J8" s="33"/>
      <c r="K8" s="33"/>
    </row>
    <row r="9" spans="1:11" s="252" customFormat="1">
      <c r="A9" s="9"/>
      <c r="B9" s="117" t="s">
        <v>34</v>
      </c>
      <c r="C9" s="118" t="s">
        <v>205</v>
      </c>
      <c r="D9" s="118"/>
      <c r="E9" s="118"/>
      <c r="F9" s="118"/>
      <c r="G9" s="118"/>
      <c r="H9" s="749">
        <f>H164</f>
        <v>0</v>
      </c>
      <c r="I9" s="37">
        <f>[1]popis!H118</f>
        <v>36826.775563345022</v>
      </c>
      <c r="J9" s="33"/>
      <c r="K9" s="33"/>
    </row>
    <row r="10" spans="1:11">
      <c r="A10" s="9"/>
      <c r="B10" s="117"/>
      <c r="C10" s="118"/>
      <c r="D10" s="118"/>
      <c r="E10" s="118"/>
      <c r="F10" s="118"/>
      <c r="G10" s="118"/>
      <c r="H10" s="118"/>
      <c r="I10" s="38"/>
      <c r="J10" s="630"/>
      <c r="K10" s="630"/>
    </row>
    <row r="11" spans="1:11">
      <c r="A11" s="9"/>
      <c r="B11" s="117" t="s">
        <v>35</v>
      </c>
      <c r="C11" s="118" t="s">
        <v>7</v>
      </c>
      <c r="D11" s="118"/>
      <c r="E11" s="118"/>
      <c r="F11" s="118"/>
      <c r="G11" s="118"/>
      <c r="H11" s="749">
        <f>H195</f>
        <v>0</v>
      </c>
      <c r="I11" s="37">
        <f>[1]popis!H155</f>
        <v>3483.8</v>
      </c>
      <c r="J11" s="630"/>
      <c r="K11" s="630"/>
    </row>
    <row r="12" spans="1:11" s="252" customFormat="1">
      <c r="A12" s="9"/>
      <c r="B12" s="117"/>
      <c r="C12" s="118"/>
      <c r="D12" s="118"/>
      <c r="E12" s="118"/>
      <c r="F12" s="118"/>
      <c r="G12" s="118"/>
      <c r="H12" s="118"/>
      <c r="I12" s="37"/>
      <c r="J12" s="33"/>
      <c r="K12" s="33"/>
    </row>
    <row r="13" spans="1:11" s="9" customFormat="1">
      <c r="B13" s="117" t="s">
        <v>36</v>
      </c>
      <c r="C13" s="118" t="s">
        <v>258</v>
      </c>
      <c r="D13" s="118"/>
      <c r="E13" s="118"/>
      <c r="F13" s="118"/>
      <c r="G13" s="118"/>
      <c r="H13" s="749">
        <f>H210</f>
        <v>0</v>
      </c>
      <c r="I13" s="37">
        <f>[2]popis!H183</f>
        <v>150</v>
      </c>
    </row>
    <row r="14" spans="1:11" s="9" customFormat="1">
      <c r="B14" s="117"/>
      <c r="C14" s="118"/>
      <c r="D14" s="118"/>
      <c r="E14" s="118"/>
      <c r="F14" s="118"/>
      <c r="G14" s="118"/>
      <c r="H14" s="118"/>
      <c r="I14" s="37"/>
    </row>
    <row r="15" spans="1:11" s="252" customFormat="1">
      <c r="A15" s="9"/>
      <c r="B15" s="117" t="s">
        <v>64</v>
      </c>
      <c r="C15" s="118" t="s">
        <v>160</v>
      </c>
      <c r="D15" s="118"/>
      <c r="E15" s="118"/>
      <c r="F15" s="118"/>
      <c r="G15" s="118"/>
      <c r="H15" s="749">
        <f>H368</f>
        <v>0</v>
      </c>
      <c r="I15" s="37">
        <f>[1]popis!H298</f>
        <v>81322.24920714405</v>
      </c>
      <c r="J15" s="33"/>
      <c r="K15" s="33"/>
    </row>
    <row r="16" spans="1:11" s="35" customFormat="1">
      <c r="A16" s="9"/>
      <c r="B16" s="117"/>
      <c r="C16" s="118"/>
      <c r="D16" s="118"/>
      <c r="E16" s="118"/>
      <c r="F16" s="118"/>
      <c r="G16" s="118"/>
      <c r="H16" s="118"/>
      <c r="I16" s="37"/>
    </row>
    <row r="17" spans="1:11" s="31" customFormat="1">
      <c r="A17" s="9"/>
      <c r="B17" s="117" t="s">
        <v>61</v>
      </c>
      <c r="C17" s="118" t="s">
        <v>62</v>
      </c>
      <c r="D17" s="118"/>
      <c r="E17" s="118"/>
      <c r="F17" s="118"/>
      <c r="G17" s="118"/>
      <c r="H17" s="749">
        <v>0</v>
      </c>
      <c r="I17" s="37">
        <f>[1]popis!H316</f>
        <v>7040</v>
      </c>
    </row>
    <row r="18" spans="1:11" s="31" customFormat="1" ht="15">
      <c r="A18" s="764"/>
      <c r="B18" s="766"/>
      <c r="C18" s="592"/>
      <c r="D18" s="592"/>
      <c r="E18" s="592"/>
      <c r="F18" s="592"/>
      <c r="G18" s="592"/>
      <c r="H18" s="592"/>
      <c r="I18" s="767"/>
    </row>
    <row r="19" spans="1:11">
      <c r="A19" s="9"/>
      <c r="B19" s="119" t="s">
        <v>50</v>
      </c>
      <c r="C19" s="120" t="s">
        <v>225</v>
      </c>
      <c r="D19" s="120"/>
      <c r="E19" s="120"/>
      <c r="F19" s="120"/>
      <c r="G19" s="120"/>
      <c r="H19" s="750">
        <f>H397</f>
        <v>0</v>
      </c>
      <c r="I19" s="39">
        <f>[1]popis!H346</f>
        <v>10277.856495409782</v>
      </c>
      <c r="J19" s="630"/>
      <c r="K19" s="630"/>
    </row>
    <row r="20" spans="1:11" ht="15">
      <c r="A20" s="764"/>
      <c r="B20" s="40"/>
      <c r="C20" s="41"/>
      <c r="D20" s="42"/>
      <c r="E20" s="43"/>
      <c r="F20" s="43"/>
      <c r="G20" s="44"/>
      <c r="H20" s="592"/>
      <c r="I20" s="45"/>
      <c r="J20" s="630"/>
      <c r="K20" s="630"/>
    </row>
    <row r="21" spans="1:11" ht="15.75" thickBot="1">
      <c r="A21" s="768"/>
      <c r="B21" s="769"/>
      <c r="C21" s="770"/>
      <c r="D21" s="770"/>
      <c r="E21" s="770"/>
      <c r="F21" s="770"/>
      <c r="G21" s="121" t="s">
        <v>2</v>
      </c>
      <c r="H21" s="751">
        <f>H7+H9+H11+H13+H15+H17+H19</f>
        <v>0</v>
      </c>
      <c r="I21" s="29">
        <f>I7+I9+I11+I15+I19</f>
        <v>140130.68126589886</v>
      </c>
      <c r="J21" s="630"/>
      <c r="K21" s="630"/>
    </row>
    <row r="22" spans="1:11" s="252" customFormat="1" ht="15.75" thickTop="1">
      <c r="A22" s="764"/>
      <c r="B22" s="765"/>
      <c r="C22" s="593"/>
      <c r="D22" s="593"/>
      <c r="E22" s="593"/>
      <c r="F22" s="593"/>
      <c r="G22" s="593"/>
      <c r="H22" s="593"/>
      <c r="I22" s="764"/>
      <c r="J22" s="33"/>
      <c r="K22" s="33"/>
    </row>
    <row r="23" spans="1:11" s="252" customFormat="1" ht="15">
      <c r="A23" s="764"/>
      <c r="B23" s="766"/>
      <c r="C23" s="592" t="s">
        <v>37</v>
      </c>
      <c r="D23" s="592"/>
      <c r="E23" s="592"/>
      <c r="F23" s="592"/>
      <c r="G23" s="592"/>
      <c r="H23" s="771">
        <f>H21*0.22</f>
        <v>0</v>
      </c>
      <c r="I23" s="772">
        <f>I21*0.22</f>
        <v>30828.749878497751</v>
      </c>
      <c r="J23" s="33"/>
      <c r="K23" s="33"/>
    </row>
    <row r="24" spans="1:11" s="31" customFormat="1" ht="15">
      <c r="A24" s="764"/>
      <c r="B24" s="766"/>
      <c r="C24" s="592"/>
      <c r="D24" s="592"/>
      <c r="E24" s="592"/>
      <c r="F24" s="592"/>
      <c r="G24" s="592"/>
      <c r="H24" s="592"/>
      <c r="I24" s="767"/>
    </row>
    <row r="25" spans="1:11" s="35" customFormat="1" ht="15.75" thickBot="1">
      <c r="A25" s="768"/>
      <c r="B25" s="769"/>
      <c r="C25" s="770"/>
      <c r="D25" s="770"/>
      <c r="E25" s="770"/>
      <c r="F25" s="770"/>
      <c r="G25" s="121" t="s">
        <v>38</v>
      </c>
      <c r="H25" s="751">
        <f>H21+H23</f>
        <v>0</v>
      </c>
      <c r="I25" s="29">
        <f>SUM(I21:I23)</f>
        <v>170959.4311443966</v>
      </c>
    </row>
    <row r="26" spans="1:11" s="35" customFormat="1" ht="15" customHeight="1" thickTop="1">
      <c r="A26" s="764"/>
      <c r="B26" s="765"/>
      <c r="C26" s="593"/>
      <c r="D26" s="593"/>
      <c r="E26" s="593"/>
      <c r="F26" s="593"/>
      <c r="G26" s="593"/>
      <c r="H26" s="593"/>
      <c r="I26" s="764"/>
    </row>
    <row r="27" spans="1:11" s="35" customFormat="1" ht="15">
      <c r="A27" s="764"/>
      <c r="B27" s="765"/>
      <c r="C27" s="593"/>
      <c r="D27" s="593"/>
      <c r="E27" s="593"/>
      <c r="F27" s="593"/>
      <c r="G27" s="593"/>
      <c r="H27" s="593"/>
      <c r="I27" s="764"/>
    </row>
    <row r="28" spans="1:11" s="35" customFormat="1" ht="15">
      <c r="A28" s="764"/>
      <c r="B28" s="945" t="s">
        <v>835</v>
      </c>
      <c r="C28" s="946"/>
      <c r="D28" s="946"/>
      <c r="E28" s="946"/>
      <c r="F28" s="946"/>
      <c r="G28" s="946"/>
      <c r="H28" s="946"/>
      <c r="I28" s="764"/>
    </row>
    <row r="29" spans="1:11" s="35" customFormat="1" ht="15">
      <c r="A29" s="764"/>
      <c r="B29" s="946"/>
      <c r="C29" s="946"/>
      <c r="D29" s="946"/>
      <c r="E29" s="946"/>
      <c r="F29" s="946"/>
      <c r="G29" s="946"/>
      <c r="H29" s="946"/>
      <c r="I29" s="764"/>
    </row>
    <row r="30" spans="1:11" s="35" customFormat="1" ht="15">
      <c r="A30" s="764"/>
      <c r="B30" s="946"/>
      <c r="C30" s="946"/>
      <c r="D30" s="946"/>
      <c r="E30" s="946"/>
      <c r="F30" s="946"/>
      <c r="G30" s="946"/>
      <c r="H30" s="946"/>
      <c r="I30" s="764"/>
    </row>
    <row r="31" spans="1:11" s="35" customFormat="1" ht="15">
      <c r="A31" s="764"/>
      <c r="B31" s="947" t="s">
        <v>836</v>
      </c>
      <c r="C31" s="948"/>
      <c r="D31" s="948"/>
      <c r="E31" s="948"/>
      <c r="F31" s="948"/>
      <c r="G31" s="948"/>
      <c r="H31" s="948"/>
      <c r="I31" s="764"/>
    </row>
    <row r="32" spans="1:11" ht="15">
      <c r="A32" s="764"/>
      <c r="B32" s="948"/>
      <c r="C32" s="948"/>
      <c r="D32" s="948"/>
      <c r="E32" s="948"/>
      <c r="F32" s="948"/>
      <c r="G32" s="948"/>
      <c r="H32" s="948"/>
      <c r="I32" s="764"/>
      <c r="J32" s="630"/>
      <c r="K32" s="630"/>
    </row>
    <row r="33" spans="1:11" ht="15">
      <c r="A33" s="764"/>
      <c r="B33" s="948"/>
      <c r="C33" s="948"/>
      <c r="D33" s="948"/>
      <c r="E33" s="948"/>
      <c r="F33" s="948"/>
      <c r="G33" s="948"/>
      <c r="H33" s="948"/>
      <c r="I33" s="764"/>
      <c r="J33" s="630"/>
      <c r="K33" s="630"/>
    </row>
    <row r="34" spans="1:11" ht="15">
      <c r="A34" s="764"/>
      <c r="B34" s="948"/>
      <c r="C34" s="948"/>
      <c r="D34" s="948"/>
      <c r="E34" s="948"/>
      <c r="F34" s="948"/>
      <c r="G34" s="948"/>
      <c r="H34" s="948"/>
      <c r="I34" s="764"/>
      <c r="J34" s="630"/>
      <c r="K34" s="630"/>
    </row>
    <row r="35" spans="1:11" ht="15">
      <c r="A35" s="46"/>
      <c r="B35" s="948"/>
      <c r="C35" s="948"/>
      <c r="D35" s="948"/>
      <c r="E35" s="948"/>
      <c r="F35" s="948"/>
      <c r="G35" s="948"/>
      <c r="H35" s="948"/>
      <c r="I35" s="764"/>
      <c r="J35" s="630"/>
      <c r="K35" s="630"/>
    </row>
    <row r="36" spans="1:11" ht="15">
      <c r="A36" s="764"/>
      <c r="B36" s="765"/>
      <c r="C36" s="593"/>
      <c r="D36" s="593"/>
      <c r="E36" s="593"/>
      <c r="F36" s="593"/>
      <c r="G36" s="593"/>
      <c r="H36" s="593"/>
      <c r="I36" s="764"/>
      <c r="J36" s="630"/>
      <c r="K36" s="630"/>
    </row>
    <row r="37" spans="1:11" s="47" customFormat="1" ht="30.75" customHeight="1">
      <c r="B37" s="122"/>
      <c r="C37" s="123" t="s">
        <v>260</v>
      </c>
      <c r="D37" s="122"/>
      <c r="E37" s="122"/>
      <c r="F37" s="124"/>
      <c r="G37" s="124"/>
      <c r="H37" s="125"/>
      <c r="I37" s="48"/>
    </row>
    <row r="38" spans="1:11" s="764" customFormat="1" ht="15">
      <c r="A38" s="6"/>
      <c r="B38" s="77"/>
      <c r="C38" s="126"/>
      <c r="D38" s="77"/>
      <c r="E38" s="77"/>
      <c r="F38" s="127"/>
      <c r="G38" s="127"/>
      <c r="H38" s="128"/>
      <c r="I38" s="7"/>
      <c r="J38" s="6"/>
      <c r="K38" s="6"/>
    </row>
    <row r="39" spans="1:11" s="764" customFormat="1" ht="15.75">
      <c r="A39" s="6"/>
      <c r="B39" s="77"/>
      <c r="C39" s="49" t="s">
        <v>33</v>
      </c>
      <c r="D39" s="50" t="s">
        <v>10</v>
      </c>
      <c r="E39" s="51"/>
      <c r="F39" s="52"/>
      <c r="G39" s="52"/>
      <c r="H39" s="53"/>
      <c r="I39" s="54"/>
      <c r="J39" s="6"/>
      <c r="K39" s="6"/>
    </row>
    <row r="40" spans="1:11" s="55" customFormat="1" ht="12">
      <c r="B40" s="67"/>
      <c r="C40" s="56" t="s">
        <v>224</v>
      </c>
      <c r="D40" s="57" t="s">
        <v>15</v>
      </c>
      <c r="E40" s="57"/>
      <c r="F40" s="58"/>
      <c r="G40" s="58"/>
      <c r="H40" s="59"/>
      <c r="I40" s="60"/>
    </row>
    <row r="41" spans="1:11" s="764" customFormat="1" ht="15">
      <c r="A41" s="6"/>
      <c r="B41" s="77"/>
      <c r="C41" s="61" t="s">
        <v>223</v>
      </c>
      <c r="D41" s="20" t="s">
        <v>222</v>
      </c>
      <c r="E41" s="20"/>
      <c r="F41" s="21"/>
      <c r="G41" s="21"/>
      <c r="H41" s="22"/>
      <c r="I41" s="11"/>
      <c r="J41" s="6"/>
      <c r="K41" s="6"/>
    </row>
    <row r="42" spans="1:11" s="764" customFormat="1" ht="15">
      <c r="A42" s="6"/>
      <c r="B42" s="77"/>
      <c r="C42" s="61"/>
      <c r="D42" s="20" t="s">
        <v>221</v>
      </c>
      <c r="E42" s="20"/>
      <c r="F42" s="21"/>
      <c r="G42" s="21"/>
      <c r="H42" s="22"/>
      <c r="I42" s="11"/>
      <c r="J42" s="6"/>
      <c r="K42" s="6"/>
    </row>
    <row r="43" spans="1:11" s="773" customFormat="1" ht="15">
      <c r="A43" s="10"/>
      <c r="B43" s="20"/>
      <c r="C43" s="62"/>
      <c r="D43" s="63" t="s">
        <v>13</v>
      </c>
      <c r="E43" s="762">
        <v>8</v>
      </c>
      <c r="F43" s="752">
        <v>0</v>
      </c>
      <c r="G43" s="65"/>
      <c r="H43" s="745">
        <f>E43*F43</f>
        <v>0</v>
      </c>
      <c r="I43" s="12">
        <f>E43*F43</f>
        <v>0</v>
      </c>
      <c r="J43" s="10"/>
      <c r="K43" s="10"/>
    </row>
    <row r="44" spans="1:11" s="773" customFormat="1" ht="15">
      <c r="A44" s="10"/>
      <c r="B44" s="20"/>
      <c r="C44" s="61"/>
      <c r="D44" s="20"/>
      <c r="E44" s="774"/>
      <c r="F44" s="753"/>
      <c r="G44" s="22"/>
      <c r="H44" s="22"/>
      <c r="I44" s="12"/>
      <c r="J44" s="10"/>
      <c r="K44" s="10"/>
    </row>
    <row r="45" spans="1:11" s="764" customFormat="1" ht="15">
      <c r="A45" s="6"/>
      <c r="B45" s="77"/>
      <c r="C45" s="61" t="s">
        <v>220</v>
      </c>
      <c r="D45" s="20" t="s">
        <v>219</v>
      </c>
      <c r="E45" s="20"/>
      <c r="F45" s="754"/>
      <c r="G45" s="21"/>
      <c r="H45" s="22"/>
      <c r="I45" s="13"/>
      <c r="J45" s="6"/>
      <c r="K45" s="6"/>
    </row>
    <row r="46" spans="1:11" s="764" customFormat="1" ht="15">
      <c r="A46" s="6"/>
      <c r="B46" s="77"/>
      <c r="C46" s="61"/>
      <c r="D46" s="20" t="s">
        <v>218</v>
      </c>
      <c r="E46" s="20"/>
      <c r="F46" s="754"/>
      <c r="G46" s="21"/>
      <c r="H46" s="22"/>
      <c r="I46" s="13"/>
      <c r="J46" s="6"/>
      <c r="K46" s="6"/>
    </row>
    <row r="47" spans="1:11" s="773" customFormat="1" ht="15">
      <c r="A47" s="10"/>
      <c r="B47" s="20"/>
      <c r="C47" s="62"/>
      <c r="D47" s="63" t="s">
        <v>13</v>
      </c>
      <c r="E47" s="762">
        <v>1</v>
      </c>
      <c r="F47" s="752">
        <v>0</v>
      </c>
      <c r="G47" s="65"/>
      <c r="H47" s="745">
        <f>E47*F47</f>
        <v>0</v>
      </c>
      <c r="I47" s="12"/>
      <c r="J47" s="10"/>
      <c r="K47" s="10"/>
    </row>
    <row r="48" spans="1:11" s="764" customFormat="1" ht="15">
      <c r="A48" s="6"/>
      <c r="B48" s="77"/>
      <c r="C48" s="61" t="s">
        <v>226</v>
      </c>
      <c r="D48" s="20" t="s">
        <v>227</v>
      </c>
      <c r="E48" s="20"/>
      <c r="F48" s="754"/>
      <c r="G48" s="21"/>
      <c r="H48" s="22"/>
      <c r="I48" s="11"/>
      <c r="J48" s="6"/>
      <c r="K48" s="6"/>
    </row>
    <row r="49" spans="1:11" s="764" customFormat="1" ht="15">
      <c r="A49" s="6"/>
      <c r="B49" s="77"/>
      <c r="C49" s="61"/>
      <c r="D49" s="20" t="s">
        <v>228</v>
      </c>
      <c r="E49" s="20"/>
      <c r="F49" s="754"/>
      <c r="G49" s="21"/>
      <c r="H49" s="22"/>
      <c r="I49" s="11"/>
      <c r="J49" s="6"/>
      <c r="K49" s="6"/>
    </row>
    <row r="50" spans="1:11" s="773" customFormat="1" ht="15">
      <c r="A50" s="10"/>
      <c r="B50" s="20"/>
      <c r="C50" s="62"/>
      <c r="D50" s="63" t="s">
        <v>13</v>
      </c>
      <c r="E50" s="762">
        <v>1</v>
      </c>
      <c r="F50" s="752">
        <v>0</v>
      </c>
      <c r="G50" s="65"/>
      <c r="H50" s="745">
        <f>E50*F50</f>
        <v>0</v>
      </c>
      <c r="I50" s="12">
        <f>E50*F50</f>
        <v>0</v>
      </c>
      <c r="J50" s="10"/>
      <c r="K50" s="10"/>
    </row>
    <row r="51" spans="1:11" s="773" customFormat="1" ht="15">
      <c r="A51" s="10"/>
      <c r="B51" s="10"/>
      <c r="C51" s="61"/>
      <c r="D51" s="20"/>
      <c r="E51" s="774"/>
      <c r="F51" s="66"/>
      <c r="G51" s="22"/>
      <c r="H51" s="66"/>
      <c r="I51" s="12"/>
      <c r="J51" s="10"/>
      <c r="K51" s="10"/>
    </row>
    <row r="52" spans="1:11" s="55" customFormat="1" ht="12">
      <c r="A52" s="67"/>
      <c r="B52" s="67"/>
      <c r="C52" s="56" t="s">
        <v>217</v>
      </c>
      <c r="D52" s="57" t="s">
        <v>14</v>
      </c>
      <c r="E52" s="57"/>
      <c r="F52" s="58"/>
      <c r="G52" s="58"/>
      <c r="H52" s="59"/>
      <c r="I52" s="74"/>
      <c r="J52" s="67"/>
    </row>
    <row r="53" spans="1:11" s="67" customFormat="1" ht="12">
      <c r="C53" s="68" t="s">
        <v>47</v>
      </c>
      <c r="D53" s="69" t="s">
        <v>283</v>
      </c>
      <c r="E53" s="69"/>
      <c r="F53" s="70"/>
      <c r="G53" s="70"/>
      <c r="H53" s="71"/>
      <c r="I53" s="72"/>
    </row>
    <row r="54" spans="1:11" s="67" customFormat="1" ht="12">
      <c r="C54" s="73"/>
      <c r="D54" s="69" t="s">
        <v>284</v>
      </c>
      <c r="E54" s="69"/>
      <c r="F54" s="70"/>
      <c r="G54" s="70"/>
      <c r="H54" s="71"/>
      <c r="I54" s="72"/>
    </row>
    <row r="55" spans="1:11" s="764" customFormat="1" ht="15">
      <c r="A55" s="77"/>
      <c r="B55" s="77"/>
      <c r="C55" s="61" t="s">
        <v>216</v>
      </c>
      <c r="D55" s="20" t="s">
        <v>215</v>
      </c>
      <c r="E55" s="20"/>
      <c r="F55" s="21"/>
      <c r="G55" s="21"/>
      <c r="H55" s="22"/>
      <c r="I55" s="78"/>
      <c r="J55" s="77"/>
      <c r="K55" s="6"/>
    </row>
    <row r="56" spans="1:11" s="764" customFormat="1" ht="15">
      <c r="A56" s="77"/>
      <c r="B56" s="77"/>
      <c r="C56" s="61"/>
      <c r="D56" s="20" t="s">
        <v>214</v>
      </c>
      <c r="E56" s="20"/>
      <c r="F56" s="21"/>
      <c r="G56" s="21"/>
      <c r="H56" s="22"/>
      <c r="I56" s="78"/>
      <c r="J56" s="77"/>
      <c r="K56" s="6"/>
    </row>
    <row r="57" spans="1:11" s="764" customFormat="1" ht="15">
      <c r="A57" s="77"/>
      <c r="B57" s="77"/>
      <c r="C57" s="61" t="s">
        <v>47</v>
      </c>
      <c r="D57" s="20" t="s">
        <v>213</v>
      </c>
      <c r="E57" s="20"/>
      <c r="F57" s="21"/>
      <c r="G57" s="21"/>
      <c r="H57" s="22"/>
      <c r="I57" s="78"/>
      <c r="J57" s="77"/>
      <c r="K57" s="6"/>
    </row>
    <row r="58" spans="1:11" s="773" customFormat="1" ht="15">
      <c r="A58" s="20"/>
      <c r="B58" s="20"/>
      <c r="C58" s="62"/>
      <c r="D58" s="63" t="s">
        <v>43</v>
      </c>
      <c r="E58" s="762">
        <v>20</v>
      </c>
      <c r="F58" s="752">
        <v>0</v>
      </c>
      <c r="G58" s="65"/>
      <c r="H58" s="745">
        <f>E58*F58</f>
        <v>0</v>
      </c>
      <c r="I58" s="22"/>
      <c r="J58" s="20"/>
      <c r="K58" s="10"/>
    </row>
    <row r="59" spans="1:11" s="773" customFormat="1" ht="20.25" customHeight="1">
      <c r="A59" s="20"/>
      <c r="B59" s="20"/>
      <c r="C59" s="61"/>
      <c r="D59" s="20"/>
      <c r="E59" s="774"/>
      <c r="F59" s="22"/>
      <c r="G59" s="22"/>
      <c r="H59" s="22"/>
      <c r="I59" s="22"/>
      <c r="J59" s="20"/>
      <c r="K59" s="10"/>
    </row>
    <row r="60" spans="1:11" s="764" customFormat="1" ht="15">
      <c r="A60" s="77"/>
      <c r="B60" s="77"/>
      <c r="C60" s="61" t="s">
        <v>277</v>
      </c>
      <c r="D60" s="775" t="s">
        <v>278</v>
      </c>
      <c r="E60" s="20"/>
      <c r="F60" s="21"/>
      <c r="G60" s="21"/>
      <c r="H60" s="22"/>
      <c r="I60" s="78"/>
      <c r="J60" s="77"/>
      <c r="K60" s="6"/>
    </row>
    <row r="61" spans="1:11" s="764" customFormat="1" ht="15">
      <c r="A61" s="77"/>
      <c r="B61" s="77"/>
      <c r="C61" s="61" t="s">
        <v>47</v>
      </c>
      <c r="D61" s="20" t="s">
        <v>285</v>
      </c>
      <c r="E61" s="20"/>
      <c r="F61" s="21"/>
      <c r="G61" s="21"/>
      <c r="H61" s="22"/>
      <c r="I61" s="78"/>
      <c r="J61" s="77"/>
      <c r="K61" s="6"/>
    </row>
    <row r="62" spans="1:11" s="773" customFormat="1" ht="15">
      <c r="A62" s="20"/>
      <c r="B62" s="20"/>
      <c r="C62" s="62"/>
      <c r="D62" s="63" t="s">
        <v>49</v>
      </c>
      <c r="E62" s="762">
        <v>86</v>
      </c>
      <c r="F62" s="752">
        <v>0</v>
      </c>
      <c r="G62" s="65"/>
      <c r="H62" s="745">
        <f>E62*F62</f>
        <v>0</v>
      </c>
      <c r="I62" s="22"/>
      <c r="J62" s="20"/>
      <c r="K62" s="10"/>
    </row>
    <row r="63" spans="1:11" s="773" customFormat="1" ht="20.25" customHeight="1">
      <c r="A63" s="20"/>
      <c r="B63" s="20"/>
      <c r="C63" s="61"/>
      <c r="D63" s="20"/>
      <c r="E63" s="774"/>
      <c r="F63" s="22"/>
      <c r="G63" s="22"/>
      <c r="H63" s="22"/>
      <c r="I63" s="22"/>
      <c r="J63" s="20"/>
      <c r="K63" s="10"/>
    </row>
    <row r="64" spans="1:11" s="67" customFormat="1" ht="12">
      <c r="C64" s="56" t="s">
        <v>212</v>
      </c>
      <c r="D64" s="57" t="s">
        <v>39</v>
      </c>
      <c r="E64" s="57"/>
      <c r="F64" s="58"/>
      <c r="G64" s="58"/>
      <c r="H64" s="59"/>
      <c r="I64" s="74"/>
    </row>
    <row r="65" spans="1:19" s="55" customFormat="1" ht="12" customHeight="1">
      <c r="A65" s="67"/>
      <c r="B65" s="67"/>
      <c r="C65" s="73"/>
      <c r="D65" s="75"/>
      <c r="E65" s="75"/>
      <c r="F65" s="72"/>
      <c r="G65" s="72"/>
      <c r="H65" s="76"/>
      <c r="I65" s="72"/>
      <c r="J65" s="67"/>
      <c r="P65" s="959"/>
      <c r="Q65" s="959"/>
      <c r="R65" s="959"/>
      <c r="S65" s="959"/>
    </row>
    <row r="66" spans="1:19" s="55" customFormat="1">
      <c r="A66" s="67"/>
      <c r="B66" s="67"/>
      <c r="C66" s="61" t="s">
        <v>211</v>
      </c>
      <c r="D66" s="20" t="s">
        <v>210</v>
      </c>
      <c r="E66" s="75"/>
      <c r="F66" s="72"/>
      <c r="G66" s="72"/>
      <c r="H66" s="76"/>
      <c r="I66" s="72"/>
      <c r="J66" s="67"/>
      <c r="P66" s="959"/>
      <c r="Q66" s="959"/>
      <c r="R66" s="959"/>
      <c r="S66" s="959"/>
    </row>
    <row r="67" spans="1:19" s="55" customFormat="1" ht="15">
      <c r="A67" s="67"/>
      <c r="B67" s="67"/>
      <c r="C67" s="62"/>
      <c r="D67" s="63" t="s">
        <v>22</v>
      </c>
      <c r="E67" s="762">
        <v>240</v>
      </c>
      <c r="F67" s="752">
        <v>0</v>
      </c>
      <c r="G67" s="65"/>
      <c r="H67" s="745">
        <f>E67*F67</f>
        <v>0</v>
      </c>
      <c r="I67" s="72"/>
      <c r="J67" s="67"/>
    </row>
    <row r="68" spans="1:19" s="55" customFormat="1" ht="15">
      <c r="A68" s="67"/>
      <c r="B68" s="67"/>
      <c r="C68" s="61"/>
      <c r="D68" s="20"/>
      <c r="E68" s="774"/>
      <c r="F68" s="22"/>
      <c r="G68" s="22"/>
      <c r="H68" s="22"/>
      <c r="I68" s="72"/>
      <c r="J68" s="67"/>
    </row>
    <row r="69" spans="1:19" s="764" customFormat="1" ht="15">
      <c r="A69" s="77"/>
      <c r="B69" s="77"/>
      <c r="C69" s="61" t="s">
        <v>209</v>
      </c>
      <c r="D69" s="20" t="s">
        <v>208</v>
      </c>
      <c r="E69" s="20"/>
      <c r="F69" s="21"/>
      <c r="G69" s="21"/>
      <c r="H69" s="22"/>
      <c r="I69" s="21"/>
      <c r="J69" s="77"/>
      <c r="K69" s="6"/>
    </row>
    <row r="70" spans="1:19" s="764" customFormat="1" ht="15" customHeight="1">
      <c r="A70" s="6"/>
      <c r="B70" s="6"/>
      <c r="C70" s="61" t="s">
        <v>47</v>
      </c>
      <c r="D70" s="960" t="s">
        <v>273</v>
      </c>
      <c r="E70" s="937"/>
      <c r="F70" s="937"/>
      <c r="G70" s="937"/>
      <c r="H70" s="937"/>
      <c r="I70" s="11"/>
      <c r="J70" s="6"/>
      <c r="K70" s="6"/>
    </row>
    <row r="71" spans="1:19" s="764" customFormat="1" ht="15">
      <c r="A71" s="6"/>
      <c r="B71" s="6"/>
      <c r="C71" s="61"/>
      <c r="D71" s="937"/>
      <c r="E71" s="937"/>
      <c r="F71" s="937"/>
      <c r="G71" s="937"/>
      <c r="H71" s="937"/>
      <c r="I71" s="11"/>
      <c r="J71" s="6"/>
      <c r="K71" s="6"/>
    </row>
    <row r="72" spans="1:19" s="764" customFormat="1" ht="15">
      <c r="A72" s="6"/>
      <c r="B72" s="6"/>
      <c r="C72" s="61"/>
      <c r="D72" s="937"/>
      <c r="E72" s="937"/>
      <c r="F72" s="937"/>
      <c r="G72" s="937"/>
      <c r="H72" s="937"/>
      <c r="I72" s="11"/>
      <c r="J72" s="6"/>
      <c r="K72" s="6"/>
    </row>
    <row r="73" spans="1:19" s="764" customFormat="1" ht="15">
      <c r="A73" s="6"/>
      <c r="B73" s="6"/>
      <c r="C73" s="61"/>
      <c r="D73" s="937"/>
      <c r="E73" s="937"/>
      <c r="F73" s="937"/>
      <c r="G73" s="937"/>
      <c r="H73" s="937"/>
      <c r="I73" s="11"/>
      <c r="J73" s="6"/>
      <c r="K73" s="6"/>
    </row>
    <row r="74" spans="1:19" s="764" customFormat="1" ht="15">
      <c r="A74" s="6"/>
      <c r="B74" s="6"/>
      <c r="C74" s="61"/>
      <c r="D74" s="937"/>
      <c r="E74" s="937"/>
      <c r="F74" s="937"/>
      <c r="G74" s="937"/>
      <c r="H74" s="937"/>
      <c r="I74" s="11"/>
      <c r="J74" s="6"/>
      <c r="K74" s="6"/>
    </row>
    <row r="75" spans="1:19" s="764" customFormat="1" ht="10.5" customHeight="1">
      <c r="A75" s="6"/>
      <c r="B75" s="6"/>
      <c r="C75" s="61"/>
      <c r="D75" s="937"/>
      <c r="E75" s="937"/>
      <c r="F75" s="937"/>
      <c r="G75" s="937"/>
      <c r="H75" s="937"/>
      <c r="I75" s="11"/>
      <c r="J75" s="6"/>
      <c r="K75" s="6"/>
    </row>
    <row r="76" spans="1:19" s="773" customFormat="1" ht="15">
      <c r="A76" s="10"/>
      <c r="B76" s="10"/>
      <c r="C76" s="62"/>
      <c r="D76" s="63" t="s">
        <v>13</v>
      </c>
      <c r="E76" s="762">
        <v>1</v>
      </c>
      <c r="F76" s="64">
        <v>0</v>
      </c>
      <c r="G76" s="65"/>
      <c r="H76" s="745">
        <f>E76*F76</f>
        <v>0</v>
      </c>
      <c r="I76" s="12">
        <f>E76*F76</f>
        <v>0</v>
      </c>
      <c r="J76" s="10"/>
      <c r="K76" s="10"/>
    </row>
    <row r="77" spans="1:19" s="764" customFormat="1" ht="15">
      <c r="A77" s="6"/>
      <c r="B77" s="6"/>
      <c r="C77" s="61"/>
      <c r="D77" s="77"/>
      <c r="E77" s="776"/>
      <c r="F77" s="78"/>
      <c r="G77" s="78"/>
      <c r="H77" s="78"/>
      <c r="I77" s="13"/>
      <c r="J77" s="6"/>
      <c r="K77" s="6"/>
    </row>
    <row r="78" spans="1:19" s="764" customFormat="1" ht="15">
      <c r="A78" s="6"/>
      <c r="B78" s="6"/>
      <c r="C78" s="61" t="s">
        <v>207</v>
      </c>
      <c r="D78" s="20" t="s">
        <v>206</v>
      </c>
      <c r="E78" s="20"/>
      <c r="F78" s="21"/>
      <c r="G78" s="21"/>
      <c r="H78" s="22"/>
      <c r="I78" s="13"/>
      <c r="J78" s="6"/>
      <c r="K78" s="6"/>
    </row>
    <row r="79" spans="1:19" s="764" customFormat="1" ht="15">
      <c r="A79" s="6"/>
      <c r="B79" s="6"/>
      <c r="C79" s="61" t="s">
        <v>47</v>
      </c>
      <c r="D79" s="20" t="s">
        <v>40</v>
      </c>
      <c r="E79" s="20"/>
      <c r="F79" s="21"/>
      <c r="G79" s="21"/>
      <c r="H79" s="22"/>
      <c r="I79" s="13"/>
      <c r="J79" s="6"/>
      <c r="K79" s="6"/>
    </row>
    <row r="80" spans="1:19" s="764" customFormat="1" ht="15">
      <c r="A80" s="6"/>
      <c r="B80" s="6"/>
      <c r="C80" s="61"/>
      <c r="D80" s="20" t="s">
        <v>41</v>
      </c>
      <c r="E80" s="20"/>
      <c r="F80" s="21"/>
      <c r="G80" s="21"/>
      <c r="H80" s="22"/>
      <c r="I80" s="13"/>
      <c r="J80" s="6"/>
      <c r="K80" s="6"/>
    </row>
    <row r="81" spans="1:11" s="773" customFormat="1" ht="15">
      <c r="A81" s="10"/>
      <c r="B81" s="10"/>
      <c r="C81" s="62"/>
      <c r="D81" s="63" t="s">
        <v>13</v>
      </c>
      <c r="E81" s="762">
        <v>1</v>
      </c>
      <c r="F81" s="752">
        <v>0</v>
      </c>
      <c r="G81" s="65"/>
      <c r="H81" s="745">
        <f>E81*F81</f>
        <v>0</v>
      </c>
      <c r="I81" s="12"/>
      <c r="J81" s="10"/>
      <c r="K81" s="10"/>
    </row>
    <row r="82" spans="1:11" s="764" customFormat="1" ht="15">
      <c r="A82" s="6"/>
      <c r="B82" s="6"/>
      <c r="C82" s="61"/>
      <c r="D82" s="77"/>
      <c r="E82" s="776"/>
      <c r="F82" s="78"/>
      <c r="G82" s="78"/>
      <c r="H82" s="78"/>
      <c r="I82" s="78"/>
      <c r="J82" s="77"/>
      <c r="K82" s="6"/>
    </row>
    <row r="83" spans="1:11" s="79" customFormat="1">
      <c r="C83" s="80" t="s">
        <v>33</v>
      </c>
      <c r="D83" s="81" t="s">
        <v>42</v>
      </c>
      <c r="E83" s="81"/>
      <c r="F83" s="82"/>
      <c r="G83" s="82"/>
      <c r="H83" s="746">
        <f>SUM(H40:H81)</f>
        <v>0</v>
      </c>
      <c r="I83" s="129" t="e">
        <f>SUM(#REF!)</f>
        <v>#REF!</v>
      </c>
      <c r="J83" s="130"/>
    </row>
    <row r="84" spans="1:11" s="764" customFormat="1" ht="15">
      <c r="A84" s="6"/>
      <c r="B84" s="6"/>
      <c r="C84" s="61"/>
      <c r="D84" s="20"/>
      <c r="E84" s="20"/>
      <c r="F84" s="21"/>
      <c r="G84" s="21"/>
      <c r="H84" s="45"/>
      <c r="I84" s="22"/>
      <c r="J84" s="77"/>
      <c r="K84" s="6"/>
    </row>
    <row r="85" spans="1:11" s="764" customFormat="1" ht="15">
      <c r="A85" s="6"/>
      <c r="B85" s="6"/>
      <c r="C85" s="61"/>
      <c r="D85" s="20"/>
      <c r="E85" s="20"/>
      <c r="F85" s="21"/>
      <c r="G85" s="21"/>
      <c r="H85" s="45"/>
      <c r="I85" s="22"/>
      <c r="J85" s="77"/>
      <c r="K85" s="6"/>
    </row>
    <row r="86" spans="1:11" s="764" customFormat="1" ht="15.75">
      <c r="A86" s="6"/>
      <c r="B86" s="6"/>
      <c r="C86" s="49" t="s">
        <v>34</v>
      </c>
      <c r="D86" s="50" t="s">
        <v>205</v>
      </c>
      <c r="E86" s="51"/>
      <c r="F86" s="52"/>
      <c r="G86" s="52"/>
      <c r="H86" s="83"/>
      <c r="I86" s="131"/>
      <c r="J86" s="77"/>
      <c r="K86" s="6"/>
    </row>
    <row r="87" spans="1:11" s="55" customFormat="1" ht="12">
      <c r="C87" s="56" t="s">
        <v>19</v>
      </c>
      <c r="D87" s="57" t="s">
        <v>20</v>
      </c>
      <c r="E87" s="57"/>
      <c r="F87" s="58"/>
      <c r="G87" s="58"/>
      <c r="H87" s="59"/>
      <c r="I87" s="74"/>
      <c r="J87" s="67"/>
    </row>
    <row r="88" spans="1:11" s="764" customFormat="1" ht="15">
      <c r="A88" s="6"/>
      <c r="B88" s="6"/>
      <c r="C88" s="84" t="s">
        <v>204</v>
      </c>
      <c r="D88" s="110" t="s">
        <v>18</v>
      </c>
      <c r="E88" s="132"/>
      <c r="F88" s="78"/>
      <c r="G88" s="78"/>
      <c r="H88" s="78"/>
      <c r="I88" s="78"/>
      <c r="J88" s="77"/>
      <c r="K88" s="6"/>
    </row>
    <row r="89" spans="1:11" s="764" customFormat="1" ht="15">
      <c r="A89" s="6"/>
      <c r="B89" s="6"/>
      <c r="C89" s="84" t="s">
        <v>47</v>
      </c>
      <c r="D89" s="110" t="s">
        <v>203</v>
      </c>
      <c r="E89" s="132"/>
      <c r="F89" s="78"/>
      <c r="G89" s="78"/>
      <c r="H89" s="78"/>
      <c r="I89" s="78"/>
      <c r="J89" s="77"/>
      <c r="K89" s="6"/>
    </row>
    <row r="90" spans="1:11" s="764" customFormat="1" ht="15">
      <c r="A90" s="6"/>
      <c r="B90" s="6"/>
      <c r="C90" s="62"/>
      <c r="D90" s="63" t="s">
        <v>49</v>
      </c>
      <c r="E90" s="762">
        <v>25</v>
      </c>
      <c r="F90" s="777">
        <v>0</v>
      </c>
      <c r="G90" s="103"/>
      <c r="H90" s="745">
        <f>E90*F90</f>
        <v>0</v>
      </c>
      <c r="I90" s="78"/>
      <c r="J90" s="77"/>
      <c r="K90" s="6"/>
    </row>
    <row r="91" spans="1:11" s="764" customFormat="1" ht="15">
      <c r="A91" s="6"/>
      <c r="B91" s="6"/>
      <c r="C91" s="61"/>
      <c r="D91" s="20"/>
      <c r="E91" s="774"/>
      <c r="F91" s="778"/>
      <c r="G91" s="104"/>
      <c r="H91" s="66"/>
      <c r="I91" s="78"/>
      <c r="J91" s="77"/>
      <c r="K91" s="6"/>
    </row>
    <row r="92" spans="1:11" s="764" customFormat="1" ht="15">
      <c r="A92" s="6"/>
      <c r="B92" s="10"/>
      <c r="C92" s="84" t="s">
        <v>202</v>
      </c>
      <c r="D92" s="110" t="s">
        <v>201</v>
      </c>
      <c r="E92" s="132"/>
      <c r="F92" s="78"/>
      <c r="G92" s="78"/>
      <c r="H92" s="78"/>
      <c r="I92" s="13"/>
      <c r="J92" s="6"/>
      <c r="K92" s="6"/>
    </row>
    <row r="93" spans="1:11" s="764" customFormat="1" ht="15">
      <c r="A93" s="6"/>
      <c r="B93" s="6"/>
      <c r="C93" s="84"/>
      <c r="D93" s="110" t="s">
        <v>229</v>
      </c>
      <c r="E93" s="132"/>
      <c r="F93" s="78"/>
      <c r="G93" s="78"/>
      <c r="H93" s="78"/>
      <c r="I93" s="13"/>
      <c r="J93" s="6"/>
      <c r="K93" s="6"/>
    </row>
    <row r="94" spans="1:11" s="764" customFormat="1" ht="15">
      <c r="A94" s="6"/>
      <c r="B94" s="6"/>
      <c r="C94" s="61" t="s">
        <v>47</v>
      </c>
      <c r="D94" s="110" t="s">
        <v>230</v>
      </c>
      <c r="E94" s="132"/>
      <c r="F94" s="78"/>
      <c r="G94" s="78"/>
      <c r="H94" s="78"/>
      <c r="I94" s="13"/>
      <c r="J94" s="6"/>
      <c r="K94" s="6"/>
    </row>
    <row r="95" spans="1:11" s="764" customFormat="1" ht="15">
      <c r="A95" s="6"/>
      <c r="B95" s="6"/>
      <c r="C95" s="62"/>
      <c r="D95" s="63" t="s">
        <v>49</v>
      </c>
      <c r="E95" s="762">
        <v>570</v>
      </c>
      <c r="F95" s="752">
        <v>0</v>
      </c>
      <c r="G95" s="65"/>
      <c r="H95" s="745">
        <f>E95*F95</f>
        <v>0</v>
      </c>
      <c r="I95" s="13"/>
      <c r="J95" s="6"/>
      <c r="K95" s="6"/>
    </row>
    <row r="96" spans="1:11" s="764" customFormat="1" ht="15">
      <c r="A96" s="6"/>
      <c r="B96" s="6"/>
      <c r="C96" s="61"/>
      <c r="D96" s="20"/>
      <c r="E96" s="774"/>
      <c r="F96" s="66"/>
      <c r="G96" s="22"/>
      <c r="H96" s="66"/>
      <c r="I96" s="13"/>
      <c r="J96" s="6"/>
      <c r="K96" s="6"/>
    </row>
    <row r="97" spans="1:19" s="764" customFormat="1" ht="24" customHeight="1">
      <c r="A97" s="6"/>
      <c r="B97" s="10"/>
      <c r="C97" s="84" t="s">
        <v>275</v>
      </c>
      <c r="D97" s="950" t="s">
        <v>231</v>
      </c>
      <c r="E97" s="951"/>
      <c r="F97" s="951"/>
      <c r="G97" s="951"/>
      <c r="H97" s="951"/>
      <c r="I97" s="13"/>
      <c r="J97" s="6"/>
      <c r="K97" s="6"/>
    </row>
    <row r="98" spans="1:19" s="764" customFormat="1" ht="11.25" customHeight="1">
      <c r="A98" s="6"/>
      <c r="B98" s="6"/>
      <c r="C98" s="84"/>
      <c r="D98" s="951"/>
      <c r="E98" s="951"/>
      <c r="F98" s="951"/>
      <c r="G98" s="951"/>
      <c r="H98" s="951"/>
      <c r="I98" s="13"/>
      <c r="J98" s="6"/>
      <c r="K98" s="6"/>
    </row>
    <row r="99" spans="1:19" s="764" customFormat="1" ht="17.25" customHeight="1">
      <c r="A99" s="6"/>
      <c r="B99" s="6"/>
      <c r="C99" s="61" t="s">
        <v>47</v>
      </c>
      <c r="D99" s="110" t="s">
        <v>232</v>
      </c>
      <c r="E99" s="132"/>
      <c r="F99" s="78"/>
      <c r="G99" s="78"/>
      <c r="H99" s="78"/>
      <c r="I99" s="13"/>
      <c r="J99" s="6"/>
      <c r="K99" s="6"/>
    </row>
    <row r="100" spans="1:19" s="764" customFormat="1" ht="15">
      <c r="A100" s="6"/>
      <c r="B100" s="6"/>
      <c r="C100" s="62"/>
      <c r="D100" s="755" t="s">
        <v>49</v>
      </c>
      <c r="E100" s="762">
        <v>79</v>
      </c>
      <c r="F100" s="752">
        <v>0</v>
      </c>
      <c r="G100" s="756"/>
      <c r="H100" s="745">
        <f>E100*F100</f>
        <v>0</v>
      </c>
      <c r="I100" s="13"/>
      <c r="J100" s="6"/>
      <c r="K100" s="6"/>
      <c r="R100" s="84"/>
      <c r="S100" s="110"/>
    </row>
    <row r="101" spans="1:19" s="764" customFormat="1" ht="12.75" customHeight="1">
      <c r="A101" s="6"/>
      <c r="B101" s="6"/>
      <c r="C101" s="61"/>
      <c r="D101" s="757"/>
      <c r="E101" s="779"/>
      <c r="F101" s="758"/>
      <c r="G101" s="753"/>
      <c r="H101" s="66"/>
      <c r="I101" s="13"/>
      <c r="J101" s="6"/>
      <c r="K101" s="6"/>
      <c r="R101" s="84"/>
      <c r="S101" s="110"/>
    </row>
    <row r="102" spans="1:19" s="764" customFormat="1" ht="24.75" customHeight="1">
      <c r="A102" s="6"/>
      <c r="B102" s="10"/>
      <c r="C102" s="84" t="s">
        <v>274</v>
      </c>
      <c r="D102" s="942" t="s">
        <v>859</v>
      </c>
      <c r="E102" s="943"/>
      <c r="F102" s="943"/>
      <c r="G102" s="943"/>
      <c r="H102" s="78"/>
      <c r="I102" s="13"/>
      <c r="J102" s="6"/>
      <c r="K102" s="6"/>
    </row>
    <row r="103" spans="1:19" s="764" customFormat="1" ht="15">
      <c r="A103" s="6"/>
      <c r="B103" s="6"/>
      <c r="C103" s="84"/>
      <c r="D103" s="780"/>
      <c r="E103" s="781"/>
      <c r="F103" s="759"/>
      <c r="G103" s="759"/>
      <c r="H103" s="78"/>
      <c r="I103" s="13"/>
      <c r="J103" s="6"/>
      <c r="K103" s="6"/>
    </row>
    <row r="104" spans="1:19" s="764" customFormat="1" ht="15">
      <c r="A104" s="6"/>
      <c r="B104" s="6"/>
      <c r="C104" s="62"/>
      <c r="D104" s="755" t="s">
        <v>49</v>
      </c>
      <c r="E104" s="762">
        <v>8</v>
      </c>
      <c r="F104" s="752">
        <v>0</v>
      </c>
      <c r="G104" s="756"/>
      <c r="H104" s="745">
        <f>E104*F104</f>
        <v>0</v>
      </c>
      <c r="I104" s="13"/>
      <c r="J104" s="6"/>
      <c r="K104" s="6"/>
    </row>
    <row r="105" spans="1:19" s="764" customFormat="1" ht="8.25" customHeight="1">
      <c r="A105" s="6"/>
      <c r="B105" s="6"/>
      <c r="C105" s="61"/>
      <c r="D105" s="20"/>
      <c r="E105" s="774"/>
      <c r="F105" s="66"/>
      <c r="G105" s="22"/>
      <c r="H105" s="66"/>
      <c r="I105" s="13"/>
      <c r="J105" s="6"/>
      <c r="K105" s="6"/>
    </row>
    <row r="106" spans="1:19" s="764" customFormat="1" ht="16.5" customHeight="1">
      <c r="A106" s="77"/>
      <c r="B106" s="77"/>
      <c r="C106" s="61"/>
      <c r="D106" s="20"/>
      <c r="E106" s="592"/>
      <c r="F106" s="22"/>
      <c r="G106" s="22"/>
      <c r="H106" s="22"/>
      <c r="I106" s="22"/>
      <c r="J106" s="77"/>
      <c r="K106" s="6"/>
    </row>
    <row r="107" spans="1:19" s="55" customFormat="1" ht="30.75" customHeight="1">
      <c r="A107" s="67"/>
      <c r="B107" s="67"/>
      <c r="C107" s="56" t="s">
        <v>199</v>
      </c>
      <c r="D107" s="57" t="s">
        <v>17</v>
      </c>
      <c r="E107" s="57"/>
      <c r="F107" s="58"/>
      <c r="G107" s="58"/>
      <c r="H107" s="59"/>
      <c r="I107" s="74"/>
      <c r="J107" s="67"/>
    </row>
    <row r="108" spans="1:19" s="55" customFormat="1" ht="12">
      <c r="A108" s="67"/>
      <c r="B108" s="67"/>
      <c r="C108" s="73"/>
      <c r="D108" s="75"/>
      <c r="E108" s="75"/>
      <c r="F108" s="72"/>
      <c r="G108" s="72"/>
      <c r="H108" s="76"/>
      <c r="I108" s="72"/>
      <c r="J108" s="67"/>
    </row>
    <row r="109" spans="1:19" s="764" customFormat="1" ht="15">
      <c r="A109" s="6"/>
      <c r="B109" s="6"/>
      <c r="C109" s="84" t="s">
        <v>198</v>
      </c>
      <c r="D109" s="110" t="s">
        <v>197</v>
      </c>
      <c r="E109" s="77"/>
      <c r="F109" s="78"/>
      <c r="G109" s="78"/>
      <c r="H109" s="78"/>
      <c r="I109" s="13"/>
      <c r="J109" s="6"/>
      <c r="K109" s="6"/>
    </row>
    <row r="110" spans="1:19" s="764" customFormat="1" ht="15">
      <c r="A110" s="6"/>
      <c r="B110" s="10"/>
      <c r="C110" s="62"/>
      <c r="D110" s="63" t="s">
        <v>43</v>
      </c>
      <c r="E110" s="763">
        <v>36</v>
      </c>
      <c r="F110" s="752">
        <v>0</v>
      </c>
      <c r="G110" s="65"/>
      <c r="H110" s="745">
        <f>E110*F110</f>
        <v>0</v>
      </c>
      <c r="I110" s="12"/>
      <c r="J110" s="6"/>
      <c r="K110" s="6"/>
    </row>
    <row r="111" spans="1:19" s="764" customFormat="1" ht="15">
      <c r="A111" s="6"/>
      <c r="B111" s="10"/>
      <c r="C111" s="62"/>
      <c r="D111" s="63"/>
      <c r="E111" s="134"/>
      <c r="F111" s="64"/>
      <c r="G111" s="65"/>
      <c r="H111" s="64"/>
      <c r="I111" s="12"/>
      <c r="J111" s="6"/>
      <c r="K111" s="6"/>
    </row>
    <row r="112" spans="1:19" s="55" customFormat="1" ht="12">
      <c r="C112" s="56" t="s">
        <v>196</v>
      </c>
      <c r="D112" s="57" t="s">
        <v>195</v>
      </c>
      <c r="E112" s="57"/>
      <c r="F112" s="58"/>
      <c r="G112" s="58"/>
      <c r="H112" s="59"/>
      <c r="I112" s="60"/>
    </row>
    <row r="113" spans="1:23" s="764" customFormat="1" ht="15" customHeight="1">
      <c r="A113" s="6"/>
      <c r="B113" s="6"/>
      <c r="C113" s="61" t="s">
        <v>193</v>
      </c>
      <c r="D113" s="953" t="s">
        <v>194</v>
      </c>
      <c r="E113" s="954"/>
      <c r="F113" s="954"/>
      <c r="G113" s="954"/>
      <c r="H113" s="22"/>
      <c r="I113" s="13"/>
      <c r="J113" s="6"/>
      <c r="K113" s="6"/>
    </row>
    <row r="114" spans="1:23" s="764" customFormat="1" ht="15">
      <c r="A114" s="6"/>
      <c r="B114" s="6"/>
      <c r="C114" s="61"/>
      <c r="D114" s="935"/>
      <c r="E114" s="935"/>
      <c r="F114" s="935"/>
      <c r="G114" s="935"/>
      <c r="H114" s="22"/>
      <c r="I114" s="13"/>
      <c r="J114" s="6"/>
      <c r="K114" s="6"/>
    </row>
    <row r="115" spans="1:23" s="764" customFormat="1" ht="15">
      <c r="A115" s="6"/>
      <c r="B115" s="6"/>
      <c r="C115" s="61" t="s">
        <v>47</v>
      </c>
      <c r="D115" s="110" t="s">
        <v>192</v>
      </c>
      <c r="E115" s="132"/>
      <c r="F115" s="78"/>
      <c r="G115" s="78"/>
      <c r="H115" s="78"/>
      <c r="I115" s="13"/>
      <c r="J115" s="6"/>
      <c r="K115" s="6"/>
    </row>
    <row r="116" spans="1:23" s="764" customFormat="1" ht="15">
      <c r="A116" s="6"/>
      <c r="B116" s="6"/>
      <c r="C116" s="62"/>
      <c r="D116" s="63" t="s">
        <v>49</v>
      </c>
      <c r="E116" s="763">
        <v>39</v>
      </c>
      <c r="F116" s="64">
        <v>0</v>
      </c>
      <c r="G116" s="65"/>
      <c r="H116" s="745">
        <f>E116*F116</f>
        <v>0</v>
      </c>
      <c r="I116" s="13"/>
      <c r="J116" s="6"/>
      <c r="K116" s="6"/>
    </row>
    <row r="117" spans="1:23" s="764" customFormat="1" ht="15" customHeight="1">
      <c r="A117" s="6"/>
      <c r="B117" s="6"/>
      <c r="C117" s="61" t="s">
        <v>193</v>
      </c>
      <c r="D117" s="953" t="s">
        <v>860</v>
      </c>
      <c r="E117" s="954"/>
      <c r="F117" s="954"/>
      <c r="G117" s="954"/>
      <c r="H117" s="22"/>
      <c r="I117" s="13"/>
      <c r="J117" s="6"/>
      <c r="K117" s="6"/>
    </row>
    <row r="118" spans="1:23" s="764" customFormat="1" ht="15">
      <c r="A118" s="6"/>
      <c r="B118" s="6"/>
      <c r="C118" s="61"/>
      <c r="D118" s="935"/>
      <c r="E118" s="935"/>
      <c r="F118" s="935"/>
      <c r="G118" s="935"/>
      <c r="H118" s="22"/>
      <c r="I118" s="13"/>
      <c r="J118" s="6"/>
      <c r="K118" s="6"/>
    </row>
    <row r="119" spans="1:23" s="764" customFormat="1" ht="15">
      <c r="A119" s="6"/>
      <c r="B119" s="6"/>
      <c r="C119" s="61" t="s">
        <v>47</v>
      </c>
      <c r="D119" s="110" t="s">
        <v>192</v>
      </c>
      <c r="E119" s="132"/>
      <c r="F119" s="78"/>
      <c r="G119" s="78"/>
      <c r="H119" s="78"/>
      <c r="I119" s="13"/>
      <c r="J119" s="6"/>
      <c r="K119" s="6"/>
    </row>
    <row r="120" spans="1:23" s="764" customFormat="1" ht="15">
      <c r="A120" s="6"/>
      <c r="B120" s="6"/>
      <c r="C120" s="62"/>
      <c r="D120" s="63" t="s">
        <v>49</v>
      </c>
      <c r="E120" s="763">
        <v>24</v>
      </c>
      <c r="F120" s="752">
        <v>0</v>
      </c>
      <c r="G120" s="65"/>
      <c r="H120" s="745">
        <f>E120*F120</f>
        <v>0</v>
      </c>
      <c r="I120" s="13"/>
      <c r="J120" s="6"/>
      <c r="K120" s="6"/>
    </row>
    <row r="121" spans="1:23" s="764" customFormat="1" ht="15">
      <c r="A121" s="6"/>
      <c r="B121" s="6"/>
      <c r="C121" s="62"/>
      <c r="D121" s="63"/>
      <c r="E121" s="134"/>
      <c r="F121" s="65"/>
      <c r="G121" s="65"/>
      <c r="H121" s="65"/>
      <c r="I121" s="78"/>
      <c r="J121" s="77"/>
      <c r="K121" s="6"/>
    </row>
    <row r="122" spans="1:23" s="79" customFormat="1">
      <c r="B122" s="6"/>
      <c r="C122" s="61"/>
      <c r="D122" s="20"/>
      <c r="E122" s="133"/>
      <c r="F122" s="22"/>
      <c r="G122" s="22"/>
      <c r="H122" s="22"/>
      <c r="I122" s="14"/>
      <c r="N122" s="961"/>
      <c r="O122" s="961"/>
      <c r="P122" s="961"/>
      <c r="Q122" s="961"/>
      <c r="R122" s="961"/>
      <c r="S122" s="961"/>
      <c r="T122" s="961"/>
      <c r="U122" s="961"/>
      <c r="V122" s="961"/>
      <c r="W122" s="961"/>
    </row>
    <row r="123" spans="1:23" s="55" customFormat="1" ht="12" customHeight="1">
      <c r="C123" s="56" t="s">
        <v>191</v>
      </c>
      <c r="D123" s="57" t="s">
        <v>190</v>
      </c>
      <c r="E123" s="57"/>
      <c r="F123" s="58"/>
      <c r="G123" s="58"/>
      <c r="H123" s="59"/>
      <c r="I123" s="60"/>
      <c r="N123" s="961"/>
      <c r="O123" s="961"/>
      <c r="P123" s="961"/>
      <c r="Q123" s="961"/>
      <c r="R123" s="961"/>
      <c r="S123" s="961"/>
      <c r="T123" s="961"/>
      <c r="U123" s="961"/>
      <c r="V123" s="961"/>
      <c r="W123" s="961"/>
    </row>
    <row r="124" spans="1:23" s="764" customFormat="1" ht="15" customHeight="1">
      <c r="A124" s="6"/>
      <c r="B124" s="6"/>
      <c r="C124" s="61" t="s">
        <v>234</v>
      </c>
      <c r="D124" s="953" t="s">
        <v>235</v>
      </c>
      <c r="E124" s="954"/>
      <c r="F124" s="954"/>
      <c r="G124" s="954"/>
      <c r="H124" s="954"/>
      <c r="I124" s="13"/>
      <c r="J124" s="6"/>
      <c r="K124" s="6"/>
      <c r="N124" s="961"/>
      <c r="O124" s="961"/>
      <c r="P124" s="961"/>
      <c r="Q124" s="961"/>
      <c r="R124" s="961"/>
      <c r="S124" s="961"/>
      <c r="T124" s="961"/>
      <c r="U124" s="961"/>
      <c r="V124" s="961"/>
      <c r="W124" s="961"/>
    </row>
    <row r="125" spans="1:23" s="764" customFormat="1" ht="5.25" customHeight="1">
      <c r="A125" s="6"/>
      <c r="B125" s="6"/>
      <c r="C125" s="61"/>
      <c r="D125" s="935"/>
      <c r="E125" s="935"/>
      <c r="F125" s="935"/>
      <c r="G125" s="935"/>
      <c r="H125" s="935"/>
      <c r="I125" s="13"/>
      <c r="J125" s="6"/>
      <c r="K125" s="6"/>
      <c r="N125" s="961"/>
      <c r="O125" s="961"/>
      <c r="P125" s="961"/>
      <c r="Q125" s="961"/>
      <c r="R125" s="961"/>
      <c r="S125" s="961"/>
      <c r="T125" s="961"/>
      <c r="U125" s="961"/>
      <c r="V125" s="961"/>
      <c r="W125" s="961"/>
    </row>
    <row r="126" spans="1:23" s="764" customFormat="1" ht="15">
      <c r="A126" s="6"/>
      <c r="B126" s="6"/>
      <c r="C126" s="61"/>
      <c r="D126" s="935"/>
      <c r="E126" s="935"/>
      <c r="F126" s="935"/>
      <c r="G126" s="935"/>
      <c r="H126" s="935"/>
      <c r="I126" s="13"/>
      <c r="J126" s="6"/>
      <c r="K126" s="6"/>
      <c r="N126" s="961"/>
      <c r="O126" s="961"/>
      <c r="P126" s="961"/>
      <c r="Q126" s="961"/>
      <c r="R126" s="961"/>
      <c r="S126" s="961"/>
      <c r="T126" s="961"/>
      <c r="U126" s="961"/>
      <c r="V126" s="961"/>
      <c r="W126" s="961"/>
    </row>
    <row r="127" spans="1:23" s="764" customFormat="1" ht="15">
      <c r="A127" s="6"/>
      <c r="B127" s="6"/>
      <c r="C127" s="61"/>
      <c r="D127" s="935"/>
      <c r="E127" s="935"/>
      <c r="F127" s="935"/>
      <c r="G127" s="935"/>
      <c r="H127" s="935"/>
      <c r="I127" s="13"/>
      <c r="J127" s="6"/>
      <c r="K127" s="6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</row>
    <row r="128" spans="1:23" s="764" customFormat="1" ht="26.25" customHeight="1">
      <c r="A128" s="6"/>
      <c r="B128" s="6"/>
      <c r="C128" s="85" t="s">
        <v>47</v>
      </c>
      <c r="D128" s="936" t="s">
        <v>236</v>
      </c>
      <c r="E128" s="940"/>
      <c r="F128" s="940"/>
      <c r="G128" s="940"/>
      <c r="H128" s="940"/>
      <c r="I128" s="13"/>
      <c r="J128" s="6"/>
      <c r="K128" s="6"/>
      <c r="N128" s="961"/>
      <c r="O128" s="961"/>
      <c r="P128" s="961"/>
      <c r="Q128" s="961"/>
      <c r="R128" s="961"/>
      <c r="S128" s="961"/>
      <c r="T128" s="961"/>
      <c r="U128" s="961"/>
      <c r="V128" s="961"/>
      <c r="W128" s="961"/>
    </row>
    <row r="129" spans="1:23" s="764" customFormat="1" ht="15">
      <c r="A129" s="6"/>
      <c r="B129" s="6"/>
      <c r="C129" s="62"/>
      <c r="D129" s="63" t="s">
        <v>49</v>
      </c>
      <c r="E129" s="763">
        <v>645</v>
      </c>
      <c r="F129" s="752">
        <v>0</v>
      </c>
      <c r="G129" s="65"/>
      <c r="H129" s="745">
        <f>E129*F129</f>
        <v>0</v>
      </c>
      <c r="I129" s="13"/>
      <c r="J129" s="6"/>
      <c r="K129" s="6"/>
      <c r="N129" s="961"/>
      <c r="O129" s="961"/>
      <c r="P129" s="961"/>
      <c r="Q129" s="961"/>
      <c r="R129" s="961"/>
      <c r="S129" s="961"/>
      <c r="T129" s="961"/>
      <c r="U129" s="961"/>
      <c r="V129" s="961"/>
      <c r="W129" s="961"/>
    </row>
    <row r="130" spans="1:23" s="764" customFormat="1" ht="12.75" customHeight="1">
      <c r="A130" s="6"/>
      <c r="B130" s="6"/>
      <c r="C130" s="62"/>
      <c r="D130" s="63"/>
      <c r="E130" s="134"/>
      <c r="F130" s="65"/>
      <c r="G130" s="65"/>
      <c r="H130" s="65"/>
      <c r="I130" s="78"/>
      <c r="J130" s="77"/>
      <c r="K130" s="6"/>
    </row>
    <row r="131" spans="1:23" s="55" customFormat="1" ht="12">
      <c r="C131" s="56" t="s">
        <v>189</v>
      </c>
      <c r="D131" s="57" t="s">
        <v>16</v>
      </c>
      <c r="E131" s="57"/>
      <c r="F131" s="58"/>
      <c r="G131" s="58"/>
      <c r="H131" s="59"/>
      <c r="I131" s="60">
        <f>SUM(I123:I129)</f>
        <v>0</v>
      </c>
    </row>
    <row r="132" spans="1:23" s="764" customFormat="1" ht="12.75" customHeight="1">
      <c r="A132" s="6"/>
      <c r="B132" s="6"/>
      <c r="C132" s="84" t="s">
        <v>188</v>
      </c>
      <c r="D132" s="110" t="s">
        <v>187</v>
      </c>
      <c r="E132" s="77"/>
      <c r="F132" s="78"/>
      <c r="G132" s="78"/>
      <c r="H132" s="78"/>
      <c r="I132" s="7"/>
      <c r="J132" s="6"/>
      <c r="K132" s="6"/>
    </row>
    <row r="133" spans="1:23" s="764" customFormat="1" ht="15">
      <c r="A133" s="6"/>
      <c r="B133" s="6"/>
      <c r="C133" s="61" t="s">
        <v>47</v>
      </c>
      <c r="D133" s="110" t="s">
        <v>186</v>
      </c>
      <c r="E133" s="132"/>
      <c r="F133" s="78"/>
      <c r="G133" s="78"/>
      <c r="H133" s="78"/>
      <c r="I133" s="13"/>
      <c r="J133" s="6"/>
      <c r="K133" s="6"/>
    </row>
    <row r="134" spans="1:23" s="764" customFormat="1" ht="15">
      <c r="A134" s="6"/>
      <c r="B134" s="79"/>
      <c r="C134" s="62"/>
      <c r="D134" s="63" t="s">
        <v>43</v>
      </c>
      <c r="E134" s="763">
        <v>100</v>
      </c>
      <c r="F134" s="752">
        <v>0</v>
      </c>
      <c r="G134" s="65"/>
      <c r="H134" s="745">
        <f>E134*F134</f>
        <v>0</v>
      </c>
      <c r="I134" s="13"/>
      <c r="J134" s="6"/>
      <c r="K134" s="6"/>
    </row>
    <row r="135" spans="1:23" s="764" customFormat="1" ht="6" customHeight="1">
      <c r="A135" s="6"/>
      <c r="B135" s="79"/>
      <c r="C135" s="61"/>
      <c r="D135" s="20"/>
      <c r="E135" s="133"/>
      <c r="F135" s="66"/>
      <c r="G135" s="22"/>
      <c r="H135" s="66"/>
      <c r="I135" s="13"/>
      <c r="J135" s="6"/>
      <c r="K135" s="6"/>
    </row>
    <row r="136" spans="1:23" s="764" customFormat="1" ht="15">
      <c r="A136" s="6"/>
      <c r="B136" s="6"/>
      <c r="C136" s="84" t="s">
        <v>185</v>
      </c>
      <c r="D136" s="110" t="s">
        <v>184</v>
      </c>
      <c r="E136" s="77"/>
      <c r="F136" s="78"/>
      <c r="G136" s="78"/>
      <c r="H136" s="78"/>
      <c r="I136" s="7"/>
      <c r="J136" s="6"/>
      <c r="K136" s="6"/>
    </row>
    <row r="137" spans="1:23" s="764" customFormat="1" ht="15">
      <c r="A137" s="6"/>
      <c r="B137" s="79"/>
      <c r="C137" s="62"/>
      <c r="D137" s="63" t="s">
        <v>43</v>
      </c>
      <c r="E137" s="763">
        <v>100</v>
      </c>
      <c r="F137" s="752">
        <v>0</v>
      </c>
      <c r="G137" s="65"/>
      <c r="H137" s="745">
        <f>E137*F137</f>
        <v>0</v>
      </c>
      <c r="I137" s="13"/>
      <c r="J137" s="6"/>
      <c r="K137" s="6"/>
    </row>
    <row r="138" spans="1:23" s="764" customFormat="1" ht="12.75" customHeight="1">
      <c r="A138" s="6"/>
      <c r="B138" s="79"/>
      <c r="C138" s="61"/>
      <c r="D138" s="20"/>
      <c r="E138" s="133"/>
      <c r="F138" s="66"/>
      <c r="G138" s="22"/>
      <c r="H138" s="66"/>
      <c r="I138" s="13"/>
      <c r="J138" s="6"/>
      <c r="K138" s="6"/>
    </row>
    <row r="139" spans="1:23" s="764" customFormat="1" ht="15">
      <c r="A139" s="6"/>
      <c r="B139" s="79"/>
      <c r="C139" s="61"/>
      <c r="D139" s="20"/>
      <c r="E139" s="133"/>
      <c r="F139" s="66"/>
      <c r="G139" s="22"/>
      <c r="H139" s="66"/>
      <c r="I139" s="13"/>
      <c r="J139" s="6"/>
      <c r="K139" s="6"/>
    </row>
    <row r="140" spans="1:23" s="764" customFormat="1" ht="12.75" customHeight="1">
      <c r="A140" s="6"/>
      <c r="B140" s="79"/>
      <c r="C140" s="61"/>
      <c r="D140" s="20"/>
      <c r="E140" s="133"/>
      <c r="F140" s="66"/>
      <c r="G140" s="22"/>
      <c r="H140" s="66"/>
      <c r="I140" s="13"/>
      <c r="J140" s="6"/>
      <c r="K140" s="6"/>
    </row>
    <row r="141" spans="1:23" s="55" customFormat="1" ht="12">
      <c r="C141" s="56" t="s">
        <v>183</v>
      </c>
      <c r="D141" s="57" t="s">
        <v>182</v>
      </c>
      <c r="E141" s="57"/>
      <c r="F141" s="58"/>
      <c r="G141" s="58"/>
      <c r="H141" s="59"/>
      <c r="I141" s="60">
        <f>SUM(I130:I137)</f>
        <v>0</v>
      </c>
    </row>
    <row r="142" spans="1:23" s="764" customFormat="1" ht="15" customHeight="1">
      <c r="A142" s="6"/>
      <c r="B142" s="6"/>
      <c r="C142" s="84" t="s">
        <v>181</v>
      </c>
      <c r="D142" s="953" t="s">
        <v>180</v>
      </c>
      <c r="E142" s="955"/>
      <c r="F142" s="955"/>
      <c r="G142" s="955"/>
      <c r="H142" s="955"/>
      <c r="I142" s="7"/>
      <c r="J142" s="6"/>
      <c r="K142" s="6"/>
    </row>
    <row r="143" spans="1:23" s="764" customFormat="1" ht="15">
      <c r="A143" s="6"/>
      <c r="B143" s="6"/>
      <c r="C143" s="61"/>
      <c r="D143" s="940"/>
      <c r="E143" s="940"/>
      <c r="F143" s="940"/>
      <c r="G143" s="940"/>
      <c r="H143" s="940"/>
      <c r="I143" s="13"/>
      <c r="J143" s="6"/>
      <c r="K143" s="6"/>
    </row>
    <row r="144" spans="1:23" s="764" customFormat="1" ht="15" customHeight="1">
      <c r="A144" s="6"/>
      <c r="B144" s="6"/>
      <c r="C144" s="86" t="s">
        <v>47</v>
      </c>
      <c r="D144" s="936" t="s">
        <v>837</v>
      </c>
      <c r="E144" s="940"/>
      <c r="F144" s="940"/>
      <c r="G144" s="940"/>
      <c r="H144" s="940"/>
      <c r="I144" s="13"/>
      <c r="J144" s="6"/>
      <c r="K144" s="6"/>
    </row>
    <row r="145" spans="1:19" s="764" customFormat="1" ht="95.25" customHeight="1">
      <c r="A145" s="6"/>
      <c r="B145" s="6"/>
      <c r="C145" s="86"/>
      <c r="D145" s="940"/>
      <c r="E145" s="940"/>
      <c r="F145" s="940"/>
      <c r="G145" s="940"/>
      <c r="H145" s="940"/>
      <c r="I145" s="13"/>
      <c r="J145" s="6"/>
      <c r="K145" s="6"/>
    </row>
    <row r="146" spans="1:19" s="764" customFormat="1" ht="15">
      <c r="A146" s="6"/>
      <c r="B146" s="79"/>
      <c r="C146" s="62"/>
      <c r="D146" s="63" t="s">
        <v>48</v>
      </c>
      <c r="E146" s="763">
        <v>16</v>
      </c>
      <c r="F146" s="752">
        <v>0</v>
      </c>
      <c r="G146" s="65"/>
      <c r="H146" s="745">
        <f>E146*F146</f>
        <v>0</v>
      </c>
      <c r="I146" s="13"/>
      <c r="J146" s="6"/>
      <c r="K146" s="6"/>
    </row>
    <row r="147" spans="1:19" s="764" customFormat="1" ht="15">
      <c r="A147" s="6"/>
      <c r="B147" s="79"/>
      <c r="C147" s="61"/>
      <c r="D147" s="20"/>
      <c r="E147" s="133"/>
      <c r="F147" s="66"/>
      <c r="G147" s="22"/>
      <c r="H147" s="66"/>
      <c r="I147" s="13"/>
      <c r="J147" s="6"/>
      <c r="K147" s="6"/>
    </row>
    <row r="148" spans="1:19" s="764" customFormat="1" ht="15" customHeight="1">
      <c r="A148" s="6"/>
      <c r="B148" s="6"/>
      <c r="C148" s="84" t="s">
        <v>179</v>
      </c>
      <c r="D148" s="950" t="s">
        <v>178</v>
      </c>
      <c r="E148" s="951"/>
      <c r="F148" s="951"/>
      <c r="G148" s="951"/>
      <c r="H148" s="951"/>
      <c r="I148" s="7"/>
      <c r="J148" s="6"/>
      <c r="K148" s="6"/>
    </row>
    <row r="149" spans="1:19" s="764" customFormat="1" ht="9" customHeight="1">
      <c r="A149" s="6"/>
      <c r="B149" s="6"/>
      <c r="C149" s="61"/>
      <c r="D149" s="935"/>
      <c r="E149" s="935"/>
      <c r="F149" s="935"/>
      <c r="G149" s="935"/>
      <c r="H149" s="935"/>
      <c r="I149" s="13"/>
      <c r="J149" s="6"/>
      <c r="K149" s="6"/>
    </row>
    <row r="150" spans="1:19" s="764" customFormat="1" ht="15" customHeight="1">
      <c r="A150" s="6"/>
      <c r="B150" s="6"/>
      <c r="C150" s="86" t="s">
        <v>47</v>
      </c>
      <c r="D150" s="936" t="s">
        <v>237</v>
      </c>
      <c r="E150" s="935"/>
      <c r="F150" s="935"/>
      <c r="G150" s="935"/>
      <c r="H150" s="935"/>
      <c r="I150" s="13"/>
      <c r="J150" s="6"/>
      <c r="K150" s="6"/>
    </row>
    <row r="151" spans="1:19" s="764" customFormat="1" ht="39.75" customHeight="1">
      <c r="A151" s="6"/>
      <c r="B151" s="6"/>
      <c r="C151" s="86"/>
      <c r="D151" s="935"/>
      <c r="E151" s="935"/>
      <c r="F151" s="935"/>
      <c r="G151" s="935"/>
      <c r="H151" s="935"/>
      <c r="I151" s="13"/>
      <c r="J151" s="6"/>
      <c r="K151" s="6"/>
    </row>
    <row r="152" spans="1:19" s="764" customFormat="1" ht="15">
      <c r="A152" s="6"/>
      <c r="B152" s="79"/>
      <c r="C152" s="62"/>
      <c r="D152" s="63" t="s">
        <v>13</v>
      </c>
      <c r="E152" s="763">
        <v>4</v>
      </c>
      <c r="F152" s="752">
        <v>0</v>
      </c>
      <c r="G152" s="65"/>
      <c r="H152" s="745">
        <f>E152*F152</f>
        <v>0</v>
      </c>
      <c r="I152" s="13"/>
      <c r="J152" s="6"/>
      <c r="K152" s="6"/>
    </row>
    <row r="153" spans="1:19" s="764" customFormat="1" ht="15">
      <c r="A153" s="6"/>
      <c r="B153" s="79"/>
      <c r="C153" s="61"/>
      <c r="D153" s="20"/>
      <c r="E153" s="133"/>
      <c r="F153" s="66"/>
      <c r="G153" s="22"/>
      <c r="H153" s="66"/>
      <c r="I153" s="13"/>
      <c r="J153" s="6"/>
      <c r="K153" s="6"/>
    </row>
    <row r="154" spans="1:19" s="764" customFormat="1" ht="15">
      <c r="A154" s="6"/>
      <c r="B154" s="79"/>
      <c r="C154" s="61"/>
      <c r="D154" s="20"/>
      <c r="E154" s="133"/>
      <c r="F154" s="22"/>
      <c r="G154" s="22"/>
      <c r="H154" s="22"/>
      <c r="I154" s="78"/>
      <c r="J154" s="77"/>
      <c r="K154" s="77"/>
    </row>
    <row r="155" spans="1:19" s="55" customFormat="1" ht="12">
      <c r="C155" s="56" t="s">
        <v>177</v>
      </c>
      <c r="D155" s="57" t="s">
        <v>44</v>
      </c>
      <c r="E155" s="135"/>
      <c r="F155" s="58"/>
      <c r="G155" s="58"/>
      <c r="H155" s="59"/>
      <c r="I155" s="74" t="e">
        <f>SUM(#REF!)</f>
        <v>#REF!</v>
      </c>
      <c r="J155" s="67"/>
      <c r="K155" s="67"/>
    </row>
    <row r="156" spans="1:19" s="764" customFormat="1" ht="15" customHeight="1">
      <c r="A156" s="6"/>
      <c r="B156" s="10"/>
      <c r="C156" s="782" t="s">
        <v>200</v>
      </c>
      <c r="D156" s="950" t="s">
        <v>238</v>
      </c>
      <c r="E156" s="951"/>
      <c r="F156" s="951"/>
      <c r="G156" s="951"/>
      <c r="H156" s="951"/>
      <c r="I156" s="13"/>
      <c r="J156" s="6"/>
      <c r="K156" s="6"/>
    </row>
    <row r="157" spans="1:19" s="764" customFormat="1" ht="12.75" customHeight="1">
      <c r="A157" s="6"/>
      <c r="B157" s="6"/>
      <c r="C157" s="84" t="s">
        <v>233</v>
      </c>
      <c r="D157" s="951"/>
      <c r="E157" s="951"/>
      <c r="F157" s="951"/>
      <c r="G157" s="951"/>
      <c r="H157" s="951"/>
      <c r="I157" s="13"/>
      <c r="J157" s="6"/>
      <c r="K157" s="6"/>
    </row>
    <row r="158" spans="1:19" s="764" customFormat="1" ht="15">
      <c r="A158" s="6"/>
      <c r="B158" s="6"/>
      <c r="C158" s="61" t="s">
        <v>47</v>
      </c>
      <c r="D158" s="110" t="s">
        <v>239</v>
      </c>
      <c r="E158" s="132"/>
      <c r="F158" s="78"/>
      <c r="G158" s="78"/>
      <c r="H158" s="78"/>
      <c r="I158" s="13"/>
      <c r="J158" s="6"/>
      <c r="K158" s="6"/>
    </row>
    <row r="159" spans="1:19" s="764" customFormat="1" ht="15">
      <c r="A159" s="6"/>
      <c r="B159" s="6"/>
      <c r="C159" s="62"/>
      <c r="D159" s="63" t="s">
        <v>49</v>
      </c>
      <c r="E159" s="762">
        <v>649</v>
      </c>
      <c r="F159" s="752">
        <v>0</v>
      </c>
      <c r="G159" s="65"/>
      <c r="H159" s="745">
        <f>E159*F159</f>
        <v>0</v>
      </c>
      <c r="I159" s="13"/>
      <c r="J159" s="6"/>
      <c r="K159" s="6"/>
      <c r="R159" s="84"/>
      <c r="S159" s="110"/>
    </row>
    <row r="160" spans="1:19" s="764" customFormat="1" ht="15">
      <c r="A160" s="6"/>
      <c r="B160" s="10"/>
      <c r="C160" s="62"/>
      <c r="D160" s="63"/>
      <c r="E160" s="134"/>
      <c r="F160" s="64"/>
      <c r="G160" s="65"/>
      <c r="H160" s="64"/>
      <c r="I160" s="22"/>
      <c r="J160" s="20"/>
      <c r="K160" s="20"/>
    </row>
    <row r="161" spans="1:11" s="764" customFormat="1" ht="15">
      <c r="A161" s="6"/>
      <c r="B161" s="10"/>
      <c r="C161" s="61" t="s">
        <v>176</v>
      </c>
      <c r="D161" s="20" t="s">
        <v>276</v>
      </c>
      <c r="E161" s="133"/>
      <c r="F161" s="22"/>
      <c r="G161" s="22"/>
      <c r="H161" s="22"/>
      <c r="I161" s="22"/>
      <c r="J161" s="20"/>
      <c r="K161" s="20"/>
    </row>
    <row r="162" spans="1:11" s="764" customFormat="1" ht="15">
      <c r="A162" s="6"/>
      <c r="B162" s="10"/>
      <c r="C162" s="62"/>
      <c r="D162" s="63" t="s">
        <v>49</v>
      </c>
      <c r="E162" s="763">
        <v>8</v>
      </c>
      <c r="F162" s="752">
        <v>0</v>
      </c>
      <c r="G162" s="65"/>
      <c r="H162" s="745">
        <f>E162*F162</f>
        <v>0</v>
      </c>
      <c r="I162" s="22"/>
      <c r="J162" s="20"/>
      <c r="K162" s="20"/>
    </row>
    <row r="163" spans="1:11" s="764" customFormat="1" ht="15">
      <c r="A163" s="6"/>
      <c r="B163" s="10"/>
      <c r="C163" s="62"/>
      <c r="D163" s="63"/>
      <c r="E163" s="63"/>
      <c r="F163" s="65"/>
      <c r="G163" s="65"/>
      <c r="H163" s="65"/>
      <c r="I163" s="87"/>
      <c r="J163" s="20"/>
      <c r="K163" s="20"/>
    </row>
    <row r="164" spans="1:11" s="79" customFormat="1">
      <c r="B164" s="15"/>
      <c r="C164" s="88" t="s">
        <v>34</v>
      </c>
      <c r="D164" s="89" t="s">
        <v>175</v>
      </c>
      <c r="E164" s="89"/>
      <c r="F164" s="90"/>
      <c r="G164" s="90"/>
      <c r="H164" s="746">
        <f>SUM(H87:H163)</f>
        <v>0</v>
      </c>
      <c r="I164" s="19"/>
      <c r="J164" s="18"/>
      <c r="K164" s="18"/>
    </row>
    <row r="165" spans="1:11" s="79" customFormat="1">
      <c r="B165" s="15"/>
      <c r="C165" s="17"/>
      <c r="D165" s="18"/>
      <c r="E165" s="18"/>
      <c r="F165" s="19"/>
      <c r="G165" s="19"/>
      <c r="H165" s="91"/>
      <c r="I165" s="19"/>
      <c r="J165" s="18"/>
      <c r="K165" s="18"/>
    </row>
    <row r="166" spans="1:11" s="79" customFormat="1">
      <c r="B166" s="15"/>
      <c r="C166" s="17"/>
      <c r="D166" s="18"/>
      <c r="E166" s="18"/>
      <c r="F166" s="19"/>
      <c r="G166" s="19"/>
      <c r="H166" s="91"/>
      <c r="I166" s="19"/>
      <c r="J166" s="18"/>
      <c r="K166" s="18"/>
    </row>
    <row r="167" spans="1:11" s="764" customFormat="1" ht="18" customHeight="1">
      <c r="A167" s="6"/>
      <c r="B167" s="6"/>
      <c r="C167" s="49" t="s">
        <v>35</v>
      </c>
      <c r="D167" s="50" t="s">
        <v>7</v>
      </c>
      <c r="E167" s="51"/>
      <c r="F167" s="52"/>
      <c r="G167" s="52"/>
      <c r="H167" s="83"/>
      <c r="I167" s="21"/>
      <c r="J167" s="77"/>
      <c r="K167" s="6"/>
    </row>
    <row r="168" spans="1:11" s="67" customFormat="1" ht="12">
      <c r="C168" s="56" t="s">
        <v>174</v>
      </c>
      <c r="D168" s="57" t="s">
        <v>173</v>
      </c>
      <c r="E168" s="57"/>
      <c r="F168" s="58"/>
      <c r="G168" s="58"/>
      <c r="H168" s="59"/>
      <c r="I168" s="72"/>
    </row>
    <row r="169" spans="1:11" s="764" customFormat="1" ht="15" customHeight="1">
      <c r="A169" s="10"/>
      <c r="B169" s="10"/>
      <c r="C169" s="952" t="s">
        <v>172</v>
      </c>
      <c r="D169" s="953" t="s">
        <v>800</v>
      </c>
      <c r="E169" s="954"/>
      <c r="F169" s="954"/>
      <c r="G169" s="954"/>
      <c r="H169" s="954"/>
      <c r="I169" s="12"/>
      <c r="J169" s="10"/>
      <c r="K169" s="6"/>
    </row>
    <row r="170" spans="1:11" s="764" customFormat="1" ht="15">
      <c r="A170" s="10"/>
      <c r="B170" s="10"/>
      <c r="C170" s="935"/>
      <c r="D170" s="935"/>
      <c r="E170" s="935"/>
      <c r="F170" s="935"/>
      <c r="G170" s="935"/>
      <c r="H170" s="935"/>
      <c r="I170" s="12"/>
      <c r="J170" s="10"/>
      <c r="K170" s="6"/>
    </row>
    <row r="171" spans="1:11" s="764" customFormat="1" ht="15">
      <c r="A171" s="10"/>
      <c r="B171" s="10"/>
      <c r="C171" s="61" t="s">
        <v>47</v>
      </c>
      <c r="D171" s="20" t="s">
        <v>171</v>
      </c>
      <c r="E171" s="20"/>
      <c r="F171" s="22"/>
      <c r="G171" s="22"/>
      <c r="H171" s="22"/>
      <c r="I171" s="13"/>
      <c r="J171" s="10"/>
      <c r="K171" s="6"/>
    </row>
    <row r="172" spans="1:11" s="764" customFormat="1" ht="15">
      <c r="A172" s="10"/>
      <c r="B172" s="10"/>
      <c r="C172" s="61"/>
      <c r="D172" s="783" t="s">
        <v>168</v>
      </c>
      <c r="E172" s="20"/>
      <c r="F172" s="22"/>
      <c r="G172" s="22"/>
      <c r="H172" s="22"/>
      <c r="I172" s="13"/>
      <c r="J172" s="10"/>
      <c r="K172" s="6"/>
    </row>
    <row r="173" spans="1:11" s="764" customFormat="1" ht="15">
      <c r="A173" s="10"/>
      <c r="B173" s="10"/>
      <c r="C173" s="61"/>
      <c r="D173" s="783" t="s">
        <v>167</v>
      </c>
      <c r="E173" s="20"/>
      <c r="F173" s="22"/>
      <c r="G173" s="22"/>
      <c r="H173" s="22"/>
      <c r="I173" s="13"/>
      <c r="J173" s="10"/>
      <c r="K173" s="6"/>
    </row>
    <row r="174" spans="1:11" s="764" customFormat="1" ht="15">
      <c r="A174" s="10"/>
      <c r="B174" s="10"/>
      <c r="C174" s="61"/>
      <c r="D174" s="783" t="s">
        <v>166</v>
      </c>
      <c r="E174" s="20"/>
      <c r="F174" s="22"/>
      <c r="G174" s="22"/>
      <c r="H174" s="22"/>
      <c r="I174" s="13"/>
      <c r="J174" s="10"/>
      <c r="K174" s="6"/>
    </row>
    <row r="175" spans="1:11" s="764" customFormat="1" ht="15">
      <c r="A175" s="10"/>
      <c r="B175" s="10"/>
      <c r="C175" s="61"/>
      <c r="D175" s="783" t="s">
        <v>165</v>
      </c>
      <c r="E175" s="20"/>
      <c r="F175" s="22"/>
      <c r="G175" s="22"/>
      <c r="H175" s="22"/>
      <c r="I175" s="13"/>
      <c r="J175" s="10"/>
      <c r="K175" s="6"/>
    </row>
    <row r="176" spans="1:11" s="764" customFormat="1" ht="15">
      <c r="A176" s="10"/>
      <c r="B176" s="10"/>
      <c r="C176" s="92"/>
      <c r="D176" s="63" t="s">
        <v>43</v>
      </c>
      <c r="E176" s="763">
        <v>70</v>
      </c>
      <c r="F176" s="752">
        <v>0</v>
      </c>
      <c r="G176" s="65"/>
      <c r="H176" s="745">
        <f>E176*F176</f>
        <v>0</v>
      </c>
      <c r="I176" s="93">
        <f>SUM(I167:I170)</f>
        <v>0</v>
      </c>
      <c r="J176" s="10"/>
      <c r="K176" s="6"/>
    </row>
    <row r="177" spans="1:11" s="764" customFormat="1" ht="12.75" customHeight="1">
      <c r="A177" s="10"/>
      <c r="B177" s="10"/>
      <c r="C177" s="94"/>
      <c r="D177" s="20"/>
      <c r="E177" s="133"/>
      <c r="F177" s="66"/>
      <c r="G177" s="22"/>
      <c r="H177" s="66"/>
      <c r="I177" s="12"/>
      <c r="J177" s="10"/>
      <c r="K177" s="6"/>
    </row>
    <row r="178" spans="1:11" s="764" customFormat="1" ht="15" customHeight="1">
      <c r="A178" s="10"/>
      <c r="B178" s="10"/>
      <c r="C178" s="784" t="s">
        <v>170</v>
      </c>
      <c r="D178" s="949" t="s">
        <v>801</v>
      </c>
      <c r="E178" s="935"/>
      <c r="F178" s="935"/>
      <c r="G178" s="935"/>
      <c r="H178" s="935"/>
      <c r="I178" s="22"/>
      <c r="J178" s="20"/>
      <c r="K178" s="6"/>
    </row>
    <row r="179" spans="1:11" s="764" customFormat="1" ht="12.75" customHeight="1">
      <c r="A179" s="10"/>
      <c r="B179" s="10"/>
      <c r="C179" s="94"/>
      <c r="D179" s="935"/>
      <c r="E179" s="935"/>
      <c r="F179" s="935"/>
      <c r="G179" s="935"/>
      <c r="H179" s="935"/>
      <c r="I179" s="22"/>
      <c r="J179" s="20"/>
      <c r="K179" s="6"/>
    </row>
    <row r="180" spans="1:11" s="764" customFormat="1" ht="13.5" customHeight="1">
      <c r="A180" s="10"/>
      <c r="B180" s="10"/>
      <c r="C180" s="61" t="s">
        <v>47</v>
      </c>
      <c r="D180" s="110" t="s">
        <v>169</v>
      </c>
      <c r="E180" s="20"/>
      <c r="F180" s="22"/>
      <c r="G180" s="22"/>
      <c r="H180" s="22"/>
      <c r="I180" s="78"/>
      <c r="J180" s="20"/>
      <c r="K180" s="6"/>
    </row>
    <row r="181" spans="1:11" s="764" customFormat="1" ht="13.5" customHeight="1">
      <c r="A181" s="10"/>
      <c r="B181" s="10"/>
      <c r="C181" s="61"/>
      <c r="D181" s="783" t="s">
        <v>168</v>
      </c>
      <c r="E181" s="20"/>
      <c r="F181" s="22"/>
      <c r="G181" s="22"/>
      <c r="H181" s="22"/>
      <c r="I181" s="13"/>
      <c r="J181" s="10"/>
      <c r="K181" s="6"/>
    </row>
    <row r="182" spans="1:11" s="764" customFormat="1" ht="13.5" customHeight="1">
      <c r="A182" s="10"/>
      <c r="B182" s="10"/>
      <c r="C182" s="61"/>
      <c r="D182" s="783" t="s">
        <v>167</v>
      </c>
      <c r="E182" s="20"/>
      <c r="F182" s="22"/>
      <c r="G182" s="22"/>
      <c r="H182" s="22"/>
      <c r="I182" s="13"/>
      <c r="J182" s="10"/>
      <c r="K182" s="6"/>
    </row>
    <row r="183" spans="1:11" s="764" customFormat="1" ht="13.5" customHeight="1">
      <c r="A183" s="10"/>
      <c r="B183" s="10"/>
      <c r="C183" s="61"/>
      <c r="D183" s="783" t="s">
        <v>166</v>
      </c>
      <c r="E183" s="20"/>
      <c r="F183" s="22"/>
      <c r="G183" s="22"/>
      <c r="H183" s="22"/>
      <c r="I183" s="13"/>
      <c r="J183" s="10"/>
      <c r="K183" s="6"/>
    </row>
    <row r="184" spans="1:11" s="764" customFormat="1" ht="13.5" customHeight="1">
      <c r="A184" s="10"/>
      <c r="B184" s="10"/>
      <c r="C184" s="61"/>
      <c r="D184" s="783" t="s">
        <v>165</v>
      </c>
      <c r="E184" s="20"/>
      <c r="F184" s="22"/>
      <c r="G184" s="22"/>
      <c r="H184" s="22"/>
      <c r="I184" s="13"/>
      <c r="J184" s="10"/>
      <c r="K184" s="6"/>
    </row>
    <row r="185" spans="1:11" s="764" customFormat="1" ht="13.5" customHeight="1">
      <c r="A185" s="10"/>
      <c r="B185" s="10"/>
      <c r="C185" s="92"/>
      <c r="D185" s="63" t="s">
        <v>43</v>
      </c>
      <c r="E185" s="763">
        <v>70</v>
      </c>
      <c r="F185" s="752">
        <v>0</v>
      </c>
      <c r="G185" s="65"/>
      <c r="H185" s="745">
        <f>E185*F185</f>
        <v>0</v>
      </c>
      <c r="I185" s="83">
        <f>SUM(I169:I179)</f>
        <v>0</v>
      </c>
      <c r="J185" s="20"/>
      <c r="K185" s="6"/>
    </row>
    <row r="186" spans="1:11" s="764" customFormat="1" ht="13.5" customHeight="1">
      <c r="A186" s="10"/>
      <c r="B186" s="10"/>
      <c r="C186" s="94"/>
      <c r="D186" s="20"/>
      <c r="E186" s="133"/>
      <c r="F186" s="22"/>
      <c r="G186" s="22"/>
      <c r="H186" s="22"/>
      <c r="I186" s="22"/>
      <c r="J186" s="20"/>
      <c r="K186" s="6"/>
    </row>
    <row r="187" spans="1:11" s="593" customFormat="1" ht="15">
      <c r="A187" s="20"/>
      <c r="B187" s="20"/>
      <c r="C187" s="56" t="s">
        <v>164</v>
      </c>
      <c r="D187" s="57" t="s">
        <v>163</v>
      </c>
      <c r="E187" s="57"/>
      <c r="F187" s="58"/>
      <c r="G187" s="58"/>
      <c r="H187" s="59"/>
      <c r="I187" s="22"/>
      <c r="J187" s="20"/>
      <c r="K187" s="77"/>
    </row>
    <row r="188" spans="1:11" s="593" customFormat="1" ht="12" customHeight="1">
      <c r="A188" s="20"/>
      <c r="B188" s="20"/>
      <c r="C188" s="73"/>
      <c r="D188" s="146"/>
      <c r="E188" s="146"/>
      <c r="F188" s="147"/>
      <c r="G188" s="147"/>
      <c r="H188" s="148"/>
      <c r="I188" s="22"/>
      <c r="J188" s="20"/>
      <c r="K188" s="77"/>
    </row>
    <row r="189" spans="1:11" s="764" customFormat="1" ht="15">
      <c r="A189" s="10"/>
      <c r="B189" s="664"/>
      <c r="C189" s="138" t="s">
        <v>815</v>
      </c>
      <c r="D189" s="944" t="s">
        <v>279</v>
      </c>
      <c r="E189" s="944"/>
      <c r="F189" s="944"/>
      <c r="G189" s="944"/>
      <c r="H189" s="944"/>
      <c r="I189" s="22"/>
      <c r="J189" s="20"/>
      <c r="K189" s="6"/>
    </row>
    <row r="190" spans="1:11" s="764" customFormat="1" ht="15">
      <c r="A190" s="10"/>
      <c r="B190" s="664"/>
      <c r="C190" s="138"/>
      <c r="D190" s="944"/>
      <c r="E190" s="944"/>
      <c r="F190" s="944"/>
      <c r="G190" s="944"/>
      <c r="H190" s="944"/>
      <c r="I190" s="22"/>
      <c r="J190" s="20"/>
      <c r="K190" s="6"/>
    </row>
    <row r="191" spans="1:11" s="764" customFormat="1" ht="15" customHeight="1">
      <c r="A191" s="10"/>
      <c r="B191" s="664"/>
      <c r="C191" s="139" t="s">
        <v>47</v>
      </c>
      <c r="D191" s="938" t="s">
        <v>162</v>
      </c>
      <c r="E191" s="939"/>
      <c r="F191" s="939"/>
      <c r="G191" s="939"/>
      <c r="H191" s="140"/>
      <c r="I191" s="13"/>
      <c r="J191" s="10"/>
      <c r="K191" s="6"/>
    </row>
    <row r="192" spans="1:11" s="764" customFormat="1" ht="15">
      <c r="A192" s="10"/>
      <c r="B192" s="33"/>
      <c r="C192" s="139"/>
      <c r="D192" s="939"/>
      <c r="E192" s="939"/>
      <c r="F192" s="939"/>
      <c r="G192" s="939"/>
      <c r="H192" s="140"/>
      <c r="I192" s="13"/>
      <c r="J192" s="10"/>
      <c r="K192" s="6"/>
    </row>
    <row r="193" spans="1:11" s="764" customFormat="1" ht="15" customHeight="1">
      <c r="A193" s="10"/>
      <c r="B193" s="31"/>
      <c r="C193" s="141"/>
      <c r="D193" s="142" t="s">
        <v>48</v>
      </c>
      <c r="E193" s="884">
        <v>42</v>
      </c>
      <c r="F193" s="760">
        <v>0</v>
      </c>
      <c r="G193" s="144"/>
      <c r="H193" s="747">
        <f>E193*F193</f>
        <v>0</v>
      </c>
      <c r="I193" s="22"/>
      <c r="J193" s="20"/>
      <c r="K193" s="6"/>
    </row>
    <row r="194" spans="1:11" s="764" customFormat="1" ht="15">
      <c r="A194" s="10"/>
      <c r="B194" s="664"/>
      <c r="C194" s="141"/>
      <c r="D194" s="142"/>
      <c r="E194" s="145"/>
      <c r="F194" s="143"/>
      <c r="G194" s="144"/>
      <c r="H194" s="143"/>
      <c r="I194" s="22"/>
      <c r="J194" s="20"/>
      <c r="K194" s="6"/>
    </row>
    <row r="195" spans="1:11" s="79" customFormat="1">
      <c r="B195" s="15"/>
      <c r="C195" s="80" t="s">
        <v>35</v>
      </c>
      <c r="D195" s="81" t="s">
        <v>161</v>
      </c>
      <c r="E195" s="81"/>
      <c r="F195" s="95"/>
      <c r="G195" s="95"/>
      <c r="H195" s="746">
        <f>SUM(H168:H194)</f>
        <v>0</v>
      </c>
      <c r="I195" s="16"/>
      <c r="J195" s="15"/>
    </row>
    <row r="196" spans="1:11" s="79" customFormat="1">
      <c r="B196" s="15"/>
      <c r="C196" s="17"/>
      <c r="D196" s="18"/>
      <c r="E196" s="18"/>
      <c r="F196" s="19"/>
      <c r="G196" s="19"/>
      <c r="H196" s="91"/>
      <c r="I196" s="16"/>
      <c r="J196" s="15"/>
    </row>
    <row r="197" spans="1:11" s="764" customFormat="1" ht="15.75">
      <c r="A197" s="6"/>
      <c r="B197" s="10"/>
      <c r="C197" s="96" t="s">
        <v>36</v>
      </c>
      <c r="D197" s="50" t="s">
        <v>265</v>
      </c>
      <c r="E197" s="51"/>
      <c r="F197" s="52"/>
      <c r="G197" s="52"/>
      <c r="H197" s="83"/>
      <c r="I197" s="22"/>
      <c r="J197" s="20"/>
      <c r="K197" s="6"/>
    </row>
    <row r="198" spans="1:11" s="67" customFormat="1">
      <c r="C198" s="56" t="s">
        <v>266</v>
      </c>
      <c r="D198" s="81" t="s">
        <v>267</v>
      </c>
      <c r="E198" s="57"/>
      <c r="F198" s="58"/>
      <c r="G198" s="58"/>
      <c r="H198" s="59"/>
      <c r="I198" s="74"/>
    </row>
    <row r="199" spans="1:11" s="79" customFormat="1">
      <c r="B199" s="15"/>
      <c r="C199" s="17"/>
      <c r="D199" s="18"/>
      <c r="E199" s="18"/>
      <c r="F199" s="19"/>
      <c r="G199" s="19"/>
      <c r="H199" s="91"/>
      <c r="I199" s="16"/>
      <c r="J199" s="15"/>
    </row>
    <row r="200" spans="1:11" s="764" customFormat="1" ht="15" customHeight="1">
      <c r="A200" s="10"/>
      <c r="B200" s="10"/>
      <c r="C200" s="784" t="s">
        <v>268</v>
      </c>
      <c r="D200" s="934" t="s">
        <v>269</v>
      </c>
      <c r="E200" s="935"/>
      <c r="F200" s="935"/>
      <c r="G200" s="935"/>
      <c r="H200" s="935"/>
      <c r="I200" s="22"/>
      <c r="J200" s="20"/>
      <c r="K200" s="6"/>
    </row>
    <row r="201" spans="1:11" s="764" customFormat="1" ht="15">
      <c r="A201" s="10"/>
      <c r="B201" s="10"/>
      <c r="C201" s="785"/>
      <c r="D201" s="935"/>
      <c r="E201" s="935"/>
      <c r="F201" s="935"/>
      <c r="G201" s="935"/>
      <c r="H201" s="935"/>
      <c r="I201" s="22"/>
      <c r="J201" s="20"/>
      <c r="K201" s="6"/>
    </row>
    <row r="202" spans="1:11" s="764" customFormat="1" ht="9.75" customHeight="1">
      <c r="A202" s="10"/>
      <c r="B202" s="10"/>
      <c r="C202" s="785"/>
      <c r="D202" s="935"/>
      <c r="E202" s="935"/>
      <c r="F202" s="935"/>
      <c r="G202" s="935"/>
      <c r="H202" s="935"/>
      <c r="I202" s="78" t="e">
        <f>#REF!*#REF!</f>
        <v>#REF!</v>
      </c>
      <c r="J202" s="20"/>
      <c r="K202" s="6"/>
    </row>
    <row r="203" spans="1:11" s="764" customFormat="1" ht="15" customHeight="1">
      <c r="A203" s="10"/>
      <c r="B203" s="10"/>
      <c r="C203" s="61" t="s">
        <v>47</v>
      </c>
      <c r="D203" s="936" t="s">
        <v>272</v>
      </c>
      <c r="E203" s="935"/>
      <c r="F203" s="935"/>
      <c r="G203" s="935"/>
      <c r="H203" s="22"/>
      <c r="I203" s="78"/>
      <c r="J203" s="20"/>
      <c r="K203" s="6"/>
    </row>
    <row r="204" spans="1:11" s="764" customFormat="1" ht="15">
      <c r="A204" s="10"/>
      <c r="B204" s="10"/>
      <c r="C204" s="61"/>
      <c r="D204" s="935"/>
      <c r="E204" s="935"/>
      <c r="F204" s="935"/>
      <c r="G204" s="935"/>
      <c r="H204" s="22"/>
      <c r="I204" s="13"/>
      <c r="J204" s="10"/>
      <c r="K204" s="6"/>
    </row>
    <row r="205" spans="1:11" s="764" customFormat="1" ht="15">
      <c r="A205" s="10"/>
      <c r="B205" s="10"/>
      <c r="C205" s="61"/>
      <c r="D205" s="935"/>
      <c r="E205" s="935"/>
      <c r="F205" s="935"/>
      <c r="G205" s="935"/>
      <c r="H205" s="22"/>
      <c r="I205" s="13"/>
      <c r="J205" s="10"/>
      <c r="K205" s="6"/>
    </row>
    <row r="206" spans="1:11" s="764" customFormat="1" ht="15">
      <c r="A206" s="10"/>
      <c r="B206" s="10"/>
      <c r="C206" s="61"/>
      <c r="D206" s="935"/>
      <c r="E206" s="935"/>
      <c r="F206" s="935"/>
      <c r="G206" s="935"/>
      <c r="H206" s="22"/>
      <c r="I206" s="13"/>
      <c r="J206" s="10"/>
      <c r="K206" s="6"/>
    </row>
    <row r="207" spans="1:11" s="764" customFormat="1" ht="6" customHeight="1">
      <c r="A207" s="10"/>
      <c r="B207" s="10"/>
      <c r="C207" s="61"/>
      <c r="D207" s="935"/>
      <c r="E207" s="935"/>
      <c r="F207" s="935"/>
      <c r="G207" s="935"/>
      <c r="H207" s="22"/>
      <c r="I207" s="13"/>
      <c r="J207" s="10"/>
      <c r="K207" s="6"/>
    </row>
    <row r="208" spans="1:11" s="764" customFormat="1" ht="15">
      <c r="A208" s="10"/>
      <c r="B208" s="10"/>
      <c r="C208" s="92"/>
      <c r="D208" s="63" t="s">
        <v>270</v>
      </c>
      <c r="E208" s="763">
        <v>2</v>
      </c>
      <c r="F208" s="752">
        <v>0</v>
      </c>
      <c r="G208" s="65"/>
      <c r="H208" s="745">
        <f>E208*F208</f>
        <v>0</v>
      </c>
      <c r="I208" s="83" t="e">
        <f>SUM(I191:I202)</f>
        <v>#REF!</v>
      </c>
      <c r="J208" s="20"/>
      <c r="K208" s="6"/>
    </row>
    <row r="209" spans="1:11" s="764" customFormat="1" ht="15">
      <c r="A209" s="10"/>
      <c r="B209" s="10"/>
      <c r="C209" s="94"/>
      <c r="D209" s="20"/>
      <c r="E209" s="133"/>
      <c r="F209" s="66"/>
      <c r="G209" s="22"/>
      <c r="H209" s="66"/>
      <c r="I209" s="22"/>
      <c r="J209" s="20"/>
      <c r="K209" s="6"/>
    </row>
    <row r="210" spans="1:11" s="79" customFormat="1">
      <c r="B210" s="15"/>
      <c r="C210" s="80" t="s">
        <v>36</v>
      </c>
      <c r="D210" s="81" t="s">
        <v>271</v>
      </c>
      <c r="E210" s="81"/>
      <c r="F210" s="95"/>
      <c r="G210" s="95"/>
      <c r="H210" s="746">
        <f>SUM(H203:H209)</f>
        <v>0</v>
      </c>
      <c r="I210" s="16"/>
      <c r="J210" s="15"/>
    </row>
    <row r="211" spans="1:11" s="79" customFormat="1">
      <c r="B211" s="15"/>
      <c r="C211" s="17"/>
      <c r="D211" s="18"/>
      <c r="E211" s="18"/>
      <c r="F211" s="19"/>
      <c r="G211" s="19"/>
      <c r="H211" s="91"/>
      <c r="I211" s="16"/>
      <c r="J211" s="15"/>
    </row>
    <row r="212" spans="1:11" s="79" customFormat="1">
      <c r="B212" s="15"/>
      <c r="C212" s="17"/>
      <c r="D212" s="18"/>
      <c r="E212" s="18"/>
      <c r="F212" s="19"/>
      <c r="G212" s="19"/>
      <c r="H212" s="91"/>
      <c r="I212" s="16"/>
      <c r="J212" s="15"/>
    </row>
    <row r="213" spans="1:11" s="764" customFormat="1" ht="15.75">
      <c r="A213" s="6"/>
      <c r="B213" s="10"/>
      <c r="C213" s="96" t="s">
        <v>64</v>
      </c>
      <c r="D213" s="50" t="s">
        <v>160</v>
      </c>
      <c r="E213" s="51"/>
      <c r="F213" s="52"/>
      <c r="G213" s="52"/>
      <c r="H213" s="83"/>
      <c r="I213" s="22"/>
      <c r="J213" s="20"/>
      <c r="K213" s="6"/>
    </row>
    <row r="214" spans="1:11" s="67" customFormat="1" ht="12">
      <c r="C214" s="56" t="s">
        <v>159</v>
      </c>
      <c r="D214" s="57" t="s">
        <v>158</v>
      </c>
      <c r="E214" s="57"/>
      <c r="F214" s="58"/>
      <c r="G214" s="58"/>
      <c r="H214" s="59"/>
      <c r="I214" s="74"/>
    </row>
    <row r="215" spans="1:11" s="764" customFormat="1" ht="15">
      <c r="A215" s="6"/>
      <c r="B215" s="10"/>
      <c r="C215" s="94" t="s">
        <v>157</v>
      </c>
      <c r="D215" s="20" t="s">
        <v>156</v>
      </c>
      <c r="E215" s="133"/>
      <c r="F215" s="22"/>
      <c r="G215" s="22"/>
      <c r="H215" s="28"/>
      <c r="I215" s="12"/>
      <c r="J215" s="10"/>
      <c r="K215" s="6"/>
    </row>
    <row r="216" spans="1:11" s="764" customFormat="1" ht="15">
      <c r="A216" s="6"/>
      <c r="B216" s="10"/>
      <c r="C216" s="94" t="s">
        <v>47</v>
      </c>
      <c r="D216" s="20" t="s">
        <v>155</v>
      </c>
      <c r="E216" s="133"/>
      <c r="F216" s="22"/>
      <c r="G216" s="22"/>
      <c r="H216" s="28"/>
      <c r="I216" s="12"/>
      <c r="J216" s="10"/>
      <c r="K216" s="6"/>
    </row>
    <row r="217" spans="1:11" s="764" customFormat="1" ht="15">
      <c r="A217" s="6"/>
      <c r="B217" s="10"/>
      <c r="C217" s="92"/>
      <c r="D217" s="63" t="s">
        <v>43</v>
      </c>
      <c r="E217" s="763">
        <v>49</v>
      </c>
      <c r="F217" s="752">
        <v>0</v>
      </c>
      <c r="G217" s="65"/>
      <c r="H217" s="745">
        <f>E217*F217</f>
        <v>0</v>
      </c>
      <c r="I217" s="12"/>
      <c r="J217" s="10"/>
      <c r="K217" s="6"/>
    </row>
    <row r="218" spans="1:11" s="79" customFormat="1">
      <c r="B218" s="10"/>
      <c r="C218" s="94"/>
      <c r="D218" s="20"/>
      <c r="E218" s="133"/>
      <c r="F218" s="22"/>
      <c r="G218" s="22"/>
      <c r="H218" s="28"/>
      <c r="I218" s="19"/>
      <c r="J218" s="18"/>
    </row>
    <row r="219" spans="1:11" s="764" customFormat="1" ht="15">
      <c r="A219" s="6"/>
      <c r="B219" s="15"/>
      <c r="C219" s="94" t="s">
        <v>154</v>
      </c>
      <c r="D219" s="20" t="s">
        <v>153</v>
      </c>
      <c r="E219" s="133"/>
      <c r="F219" s="22"/>
      <c r="G219" s="22"/>
      <c r="H219" s="28"/>
      <c r="I219" s="22"/>
      <c r="J219" s="20"/>
      <c r="K219" s="6"/>
    </row>
    <row r="220" spans="1:11" s="764" customFormat="1" ht="15">
      <c r="A220" s="6"/>
      <c r="B220" s="15"/>
      <c r="C220" s="94"/>
      <c r="D220" s="20" t="s">
        <v>152</v>
      </c>
      <c r="E220" s="133"/>
      <c r="F220" s="22"/>
      <c r="G220" s="22"/>
      <c r="H220" s="28"/>
      <c r="I220" s="22"/>
      <c r="J220" s="20"/>
      <c r="K220" s="6"/>
    </row>
    <row r="221" spans="1:11" s="764" customFormat="1" ht="15">
      <c r="A221" s="6"/>
      <c r="B221" s="10"/>
      <c r="C221" s="94" t="s">
        <v>47</v>
      </c>
      <c r="D221" s="20" t="s">
        <v>151</v>
      </c>
      <c r="E221" s="133"/>
      <c r="F221" s="22"/>
      <c r="G221" s="22"/>
      <c r="H221" s="28"/>
      <c r="I221" s="22"/>
      <c r="J221" s="20"/>
      <c r="K221" s="6"/>
    </row>
    <row r="222" spans="1:11" s="764" customFormat="1" ht="15">
      <c r="A222" s="6"/>
      <c r="B222" s="10"/>
      <c r="C222" s="92"/>
      <c r="D222" s="63" t="s">
        <v>43</v>
      </c>
      <c r="E222" s="763">
        <v>178</v>
      </c>
      <c r="F222" s="752">
        <v>0</v>
      </c>
      <c r="G222" s="65"/>
      <c r="H222" s="745">
        <f>E222*F222</f>
        <v>0</v>
      </c>
      <c r="I222" s="22"/>
      <c r="J222" s="20"/>
      <c r="K222" s="6"/>
    </row>
    <row r="223" spans="1:11" s="764" customFormat="1" ht="15">
      <c r="A223" s="6"/>
      <c r="B223" s="10"/>
      <c r="C223" s="94"/>
      <c r="D223" s="20"/>
      <c r="E223" s="133"/>
      <c r="F223" s="22"/>
      <c r="G223" s="22"/>
      <c r="H223" s="22"/>
      <c r="I223" s="22"/>
      <c r="J223" s="20"/>
      <c r="K223" s="77"/>
    </row>
    <row r="224" spans="1:11" s="764" customFormat="1" ht="12.75" customHeight="1">
      <c r="A224" s="6"/>
      <c r="B224" s="10"/>
      <c r="C224" s="94" t="s">
        <v>150</v>
      </c>
      <c r="D224" s="20" t="s">
        <v>149</v>
      </c>
      <c r="E224" s="133"/>
      <c r="F224" s="22"/>
      <c r="G224" s="22"/>
      <c r="H224" s="28"/>
      <c r="I224" s="22"/>
      <c r="J224" s="20"/>
      <c r="K224" s="77"/>
    </row>
    <row r="225" spans="1:11" s="764" customFormat="1" ht="15">
      <c r="A225" s="6"/>
      <c r="B225" s="10"/>
      <c r="C225" s="94"/>
      <c r="D225" s="20" t="s">
        <v>148</v>
      </c>
      <c r="E225" s="133"/>
      <c r="F225" s="22"/>
      <c r="G225" s="22"/>
      <c r="H225" s="28"/>
      <c r="I225" s="22"/>
      <c r="J225" s="20"/>
      <c r="K225" s="77"/>
    </row>
    <row r="226" spans="1:11" s="764" customFormat="1" ht="12.75" customHeight="1">
      <c r="A226" s="6"/>
      <c r="B226" s="10"/>
      <c r="C226" s="94" t="s">
        <v>47</v>
      </c>
      <c r="D226" s="20" t="s">
        <v>147</v>
      </c>
      <c r="E226" s="133"/>
      <c r="F226" s="22"/>
      <c r="G226" s="22"/>
      <c r="H226" s="28"/>
      <c r="I226" s="22"/>
      <c r="J226" s="20"/>
      <c r="K226" s="77"/>
    </row>
    <row r="227" spans="1:11" s="764" customFormat="1" ht="15">
      <c r="A227" s="6"/>
      <c r="B227" s="10"/>
      <c r="C227" s="92"/>
      <c r="D227" s="63" t="s">
        <v>43</v>
      </c>
      <c r="E227" s="763">
        <v>44</v>
      </c>
      <c r="F227" s="752">
        <v>0</v>
      </c>
      <c r="G227" s="65"/>
      <c r="H227" s="745">
        <f>E227*F227</f>
        <v>0</v>
      </c>
      <c r="I227" s="97"/>
      <c r="J227" s="10"/>
      <c r="K227" s="6"/>
    </row>
    <row r="228" spans="1:11" s="764" customFormat="1" ht="15">
      <c r="A228" s="6"/>
      <c r="B228" s="10"/>
      <c r="C228" s="94"/>
      <c r="D228" s="20"/>
      <c r="E228" s="133"/>
      <c r="F228" s="22"/>
      <c r="G228" s="22"/>
      <c r="H228" s="22"/>
      <c r="I228" s="12"/>
      <c r="J228" s="10"/>
      <c r="K228" s="6"/>
    </row>
    <row r="229" spans="1:11" s="764" customFormat="1" ht="12.75" customHeight="1">
      <c r="A229" s="6"/>
      <c r="B229" s="10"/>
      <c r="C229" s="94" t="s">
        <v>146</v>
      </c>
      <c r="D229" s="20" t="s">
        <v>145</v>
      </c>
      <c r="E229" s="20"/>
      <c r="F229" s="22"/>
      <c r="G229" s="22"/>
      <c r="H229" s="28"/>
      <c r="I229" s="12"/>
      <c r="J229" s="10"/>
      <c r="K229" s="6"/>
    </row>
    <row r="230" spans="1:11" s="764" customFormat="1" ht="15">
      <c r="A230" s="6"/>
      <c r="B230" s="10"/>
      <c r="C230" s="94" t="s">
        <v>47</v>
      </c>
      <c r="D230" s="20" t="s">
        <v>144</v>
      </c>
      <c r="E230" s="20"/>
      <c r="F230" s="22"/>
      <c r="G230" s="22"/>
      <c r="H230" s="28"/>
      <c r="I230" s="12"/>
      <c r="J230" s="10"/>
      <c r="K230" s="6"/>
    </row>
    <row r="231" spans="1:11" s="764" customFormat="1" ht="15">
      <c r="A231" s="6"/>
      <c r="B231" s="10"/>
      <c r="C231" s="92"/>
      <c r="D231" s="63" t="s">
        <v>43</v>
      </c>
      <c r="E231" s="763">
        <v>115</v>
      </c>
      <c r="F231" s="752">
        <v>0</v>
      </c>
      <c r="G231" s="65"/>
      <c r="H231" s="745">
        <f>E231*F231</f>
        <v>0</v>
      </c>
      <c r="I231" s="12"/>
      <c r="J231" s="10"/>
      <c r="K231" s="6"/>
    </row>
    <row r="232" spans="1:11" s="764" customFormat="1" ht="15">
      <c r="A232" s="6"/>
      <c r="B232" s="10"/>
      <c r="C232" s="94"/>
      <c r="D232" s="20"/>
      <c r="E232" s="133"/>
      <c r="F232" s="66"/>
      <c r="G232" s="22"/>
      <c r="H232" s="66"/>
      <c r="I232" s="97"/>
      <c r="J232" s="10"/>
      <c r="K232" s="6"/>
    </row>
    <row r="233" spans="1:11" s="67" customFormat="1" ht="12">
      <c r="C233" s="56" t="s">
        <v>143</v>
      </c>
      <c r="D233" s="57" t="s">
        <v>142</v>
      </c>
      <c r="E233" s="57"/>
      <c r="F233" s="58"/>
      <c r="G233" s="58"/>
      <c r="H233" s="59"/>
      <c r="I233" s="74"/>
    </row>
    <row r="234" spans="1:11" s="98" customFormat="1" ht="12.75" customHeight="1">
      <c r="B234" s="23"/>
      <c r="C234" s="785" t="s">
        <v>141</v>
      </c>
      <c r="D234" s="99" t="s">
        <v>138</v>
      </c>
      <c r="E234" s="596"/>
      <c r="F234" s="100"/>
      <c r="G234" s="100"/>
      <c r="H234" s="100"/>
      <c r="I234" s="101"/>
      <c r="J234" s="23"/>
    </row>
    <row r="235" spans="1:11" s="98" customFormat="1" ht="15">
      <c r="B235" s="23"/>
      <c r="C235" s="94"/>
      <c r="D235" s="592" t="s">
        <v>140</v>
      </c>
      <c r="E235" s="596"/>
      <c r="F235" s="100"/>
      <c r="G235" s="100"/>
      <c r="H235" s="100"/>
      <c r="I235" s="101"/>
      <c r="J235" s="23"/>
    </row>
    <row r="236" spans="1:11" s="98" customFormat="1" ht="12.75" customHeight="1">
      <c r="B236" s="23"/>
      <c r="C236" s="92"/>
      <c r="D236" s="102" t="s">
        <v>136</v>
      </c>
      <c r="E236" s="885">
        <v>5121</v>
      </c>
      <c r="F236" s="777">
        <v>0</v>
      </c>
      <c r="G236" s="103"/>
      <c r="H236" s="745">
        <f>E236*F236</f>
        <v>0</v>
      </c>
      <c r="I236" s="101"/>
      <c r="J236" s="23"/>
    </row>
    <row r="237" spans="1:11" s="98" customFormat="1" ht="15">
      <c r="B237" s="23"/>
      <c r="C237" s="94"/>
      <c r="D237" s="99"/>
      <c r="E237" s="99"/>
      <c r="F237" s="786"/>
      <c r="G237" s="104"/>
      <c r="H237" s="104"/>
      <c r="I237" s="101"/>
      <c r="J237" s="23"/>
    </row>
    <row r="238" spans="1:11" s="98" customFormat="1" ht="15">
      <c r="B238" s="23"/>
      <c r="C238" s="785" t="s">
        <v>139</v>
      </c>
      <c r="D238" s="99" t="s">
        <v>138</v>
      </c>
      <c r="E238" s="596"/>
      <c r="F238" s="787"/>
      <c r="G238" s="100"/>
      <c r="H238" s="100"/>
      <c r="I238" s="101"/>
      <c r="J238" s="23"/>
    </row>
    <row r="239" spans="1:11" s="98" customFormat="1" ht="15">
      <c r="B239" s="23"/>
      <c r="C239" s="94"/>
      <c r="D239" s="99" t="s">
        <v>137</v>
      </c>
      <c r="E239" s="596"/>
      <c r="F239" s="787"/>
      <c r="G239" s="100"/>
      <c r="H239" s="100"/>
      <c r="I239" s="101"/>
      <c r="J239" s="23"/>
    </row>
    <row r="240" spans="1:11" s="98" customFormat="1" ht="15">
      <c r="B240" s="23"/>
      <c r="C240" s="92"/>
      <c r="D240" s="102" t="s">
        <v>136</v>
      </c>
      <c r="E240" s="885">
        <v>18949</v>
      </c>
      <c r="F240" s="777">
        <v>0</v>
      </c>
      <c r="G240" s="103"/>
      <c r="H240" s="745">
        <f>E240*F240</f>
        <v>0</v>
      </c>
      <c r="I240" s="101"/>
      <c r="J240" s="23"/>
    </row>
    <row r="241" spans="2:11" s="98" customFormat="1">
      <c r="B241" s="23"/>
      <c r="C241" s="94"/>
      <c r="D241" s="99"/>
      <c r="E241" s="99"/>
      <c r="F241" s="105"/>
      <c r="G241" s="104"/>
      <c r="H241" s="66"/>
      <c r="I241" s="101"/>
      <c r="J241" s="23"/>
    </row>
    <row r="242" spans="2:11" s="98" customFormat="1">
      <c r="B242" s="23"/>
      <c r="C242" s="94"/>
      <c r="D242" s="99"/>
      <c r="E242" s="99"/>
      <c r="F242" s="105"/>
      <c r="G242" s="104"/>
      <c r="H242" s="66"/>
      <c r="I242" s="101"/>
      <c r="J242" s="23"/>
    </row>
    <row r="243" spans="2:11" s="67" customFormat="1" ht="12">
      <c r="C243" s="56" t="s">
        <v>135</v>
      </c>
      <c r="D243" s="57" t="s">
        <v>134</v>
      </c>
      <c r="E243" s="57"/>
      <c r="F243" s="58"/>
      <c r="G243" s="58"/>
      <c r="H243" s="59"/>
      <c r="I243" s="74"/>
    </row>
    <row r="244" spans="2:11" s="67" customFormat="1" ht="12">
      <c r="C244" s="68" t="s">
        <v>47</v>
      </c>
      <c r="D244" s="69" t="s">
        <v>133</v>
      </c>
      <c r="E244" s="69"/>
      <c r="F244" s="70"/>
      <c r="G244" s="70"/>
      <c r="H244" s="71"/>
      <c r="I244" s="72"/>
    </row>
    <row r="245" spans="2:11" s="67" customFormat="1" ht="12">
      <c r="C245" s="73"/>
      <c r="D245" s="69" t="s">
        <v>132</v>
      </c>
      <c r="E245" s="69"/>
      <c r="F245" s="70"/>
      <c r="G245" s="70"/>
      <c r="H245" s="71"/>
      <c r="I245" s="72"/>
    </row>
    <row r="246" spans="2:11" s="764" customFormat="1" ht="15">
      <c r="B246" s="10"/>
      <c r="C246" s="106" t="s">
        <v>131</v>
      </c>
      <c r="D246" s="110" t="s">
        <v>130</v>
      </c>
      <c r="E246" s="593"/>
      <c r="F246" s="593"/>
      <c r="G246" s="593"/>
      <c r="H246" s="594"/>
      <c r="I246" s="12"/>
      <c r="J246" s="10"/>
      <c r="K246" s="6"/>
    </row>
    <row r="247" spans="2:11" s="764" customFormat="1" ht="16.5" customHeight="1">
      <c r="B247" s="10"/>
      <c r="C247" s="106"/>
      <c r="D247" s="110" t="s">
        <v>129</v>
      </c>
      <c r="E247" s="593"/>
      <c r="F247" s="593"/>
      <c r="G247" s="593"/>
      <c r="H247" s="594"/>
      <c r="I247" s="12"/>
      <c r="J247" s="10"/>
      <c r="K247" s="6"/>
    </row>
    <row r="248" spans="2:11" s="764" customFormat="1" ht="15">
      <c r="B248" s="10"/>
      <c r="C248" s="106" t="s">
        <v>47</v>
      </c>
      <c r="D248" s="593" t="s">
        <v>128</v>
      </c>
      <c r="E248" s="593"/>
      <c r="F248" s="593"/>
      <c r="G248" s="593"/>
      <c r="H248" s="594"/>
      <c r="I248" s="11"/>
      <c r="J248" s="10"/>
      <c r="K248" s="6"/>
    </row>
    <row r="249" spans="2:11" s="764" customFormat="1" ht="15">
      <c r="B249" s="10"/>
      <c r="C249" s="102"/>
      <c r="D249" s="591" t="s">
        <v>49</v>
      </c>
      <c r="E249" s="886">
        <v>7.7</v>
      </c>
      <c r="F249" s="752">
        <v>0</v>
      </c>
      <c r="G249" s="65"/>
      <c r="H249" s="745">
        <f>E249*F249</f>
        <v>0</v>
      </c>
      <c r="I249" s="11"/>
      <c r="J249" s="10"/>
      <c r="K249" s="6"/>
    </row>
    <row r="250" spans="2:11" s="764" customFormat="1" ht="15">
      <c r="B250" s="773"/>
      <c r="C250" s="99"/>
      <c r="D250" s="592"/>
      <c r="E250" s="20"/>
      <c r="F250" s="66"/>
      <c r="G250" s="22"/>
      <c r="H250" s="66"/>
      <c r="I250" s="773"/>
      <c r="J250" s="773"/>
    </row>
    <row r="251" spans="2:11" s="764" customFormat="1" ht="15" customHeight="1">
      <c r="B251" s="773"/>
      <c r="C251" s="593" t="s">
        <v>127</v>
      </c>
      <c r="D251" s="957" t="s">
        <v>240</v>
      </c>
      <c r="E251" s="957"/>
      <c r="F251" s="957"/>
      <c r="G251" s="957"/>
      <c r="H251" s="594"/>
      <c r="I251" s="773"/>
      <c r="J251" s="773"/>
    </row>
    <row r="252" spans="2:11" s="764" customFormat="1" ht="17.25" customHeight="1">
      <c r="B252" s="773"/>
      <c r="C252" s="106"/>
      <c r="D252" s="957"/>
      <c r="E252" s="957"/>
      <c r="F252" s="957"/>
      <c r="G252" s="957"/>
      <c r="H252" s="594"/>
      <c r="I252" s="773"/>
      <c r="J252" s="773"/>
    </row>
    <row r="253" spans="2:11" s="764" customFormat="1" ht="15" customHeight="1">
      <c r="B253" s="773"/>
      <c r="C253" s="106" t="s">
        <v>47</v>
      </c>
      <c r="D253" s="957" t="s">
        <v>126</v>
      </c>
      <c r="E253" s="958"/>
      <c r="F253" s="958"/>
      <c r="G253" s="958"/>
      <c r="H253" s="594"/>
      <c r="I253" s="773"/>
      <c r="J253" s="773"/>
    </row>
    <row r="254" spans="2:11" s="764" customFormat="1" ht="15">
      <c r="B254" s="773"/>
      <c r="C254" s="102"/>
      <c r="D254" s="591" t="s">
        <v>49</v>
      </c>
      <c r="E254" s="886">
        <v>12.5</v>
      </c>
      <c r="F254" s="752">
        <v>0</v>
      </c>
      <c r="G254" s="65"/>
      <c r="H254" s="745">
        <f>E254*F254</f>
        <v>0</v>
      </c>
      <c r="I254" s="773"/>
      <c r="J254" s="773"/>
    </row>
    <row r="255" spans="2:11" s="764" customFormat="1" ht="15">
      <c r="B255" s="773"/>
      <c r="C255" s="99"/>
      <c r="D255" s="592"/>
      <c r="E255" s="20"/>
      <c r="F255" s="66"/>
      <c r="G255" s="22"/>
      <c r="H255" s="66"/>
      <c r="I255" s="773"/>
      <c r="J255" s="773"/>
    </row>
    <row r="256" spans="2:11" s="764" customFormat="1" ht="15" customHeight="1">
      <c r="B256" s="773"/>
      <c r="C256" s="593" t="s">
        <v>261</v>
      </c>
      <c r="D256" s="957" t="s">
        <v>262</v>
      </c>
      <c r="E256" s="957"/>
      <c r="F256" s="957"/>
      <c r="G256" s="957"/>
      <c r="H256" s="594"/>
      <c r="I256" s="773"/>
      <c r="J256" s="773"/>
    </row>
    <row r="257" spans="2:11" s="764" customFormat="1" ht="23.25" customHeight="1">
      <c r="B257" s="773"/>
      <c r="C257" s="106"/>
      <c r="D257" s="957"/>
      <c r="E257" s="957"/>
      <c r="F257" s="957"/>
      <c r="G257" s="957"/>
      <c r="H257" s="594"/>
      <c r="I257" s="773"/>
      <c r="J257" s="773"/>
    </row>
    <row r="258" spans="2:11" s="764" customFormat="1" ht="15" customHeight="1">
      <c r="B258" s="773"/>
      <c r="C258" s="106" t="s">
        <v>47</v>
      </c>
      <c r="D258" s="957" t="s">
        <v>263</v>
      </c>
      <c r="E258" s="958"/>
      <c r="F258" s="958"/>
      <c r="G258" s="958"/>
      <c r="H258" s="594"/>
      <c r="I258" s="773"/>
      <c r="J258" s="773"/>
    </row>
    <row r="259" spans="2:11" s="764" customFormat="1" ht="15">
      <c r="B259" s="773"/>
      <c r="C259" s="102"/>
      <c r="D259" s="591" t="s">
        <v>49</v>
      </c>
      <c r="E259" s="886">
        <v>19.899999999999999</v>
      </c>
      <c r="F259" s="752">
        <v>0</v>
      </c>
      <c r="G259" s="65"/>
      <c r="H259" s="745">
        <f>E259*F259</f>
        <v>0</v>
      </c>
      <c r="I259" s="773"/>
      <c r="J259" s="773"/>
    </row>
    <row r="260" spans="2:11" s="764" customFormat="1" ht="15">
      <c r="B260" s="773"/>
      <c r="C260" s="99"/>
      <c r="D260" s="592"/>
      <c r="E260" s="20"/>
      <c r="F260" s="66"/>
      <c r="G260" s="22"/>
      <c r="H260" s="66"/>
      <c r="I260" s="773"/>
      <c r="J260" s="773"/>
    </row>
    <row r="261" spans="2:11" s="764" customFormat="1" ht="15" customHeight="1">
      <c r="B261" s="773"/>
      <c r="C261" s="593" t="s">
        <v>125</v>
      </c>
      <c r="D261" s="957" t="s">
        <v>241</v>
      </c>
      <c r="E261" s="957"/>
      <c r="F261" s="957"/>
      <c r="G261" s="957"/>
      <c r="H261" s="594"/>
      <c r="I261" s="773"/>
      <c r="J261" s="773"/>
    </row>
    <row r="262" spans="2:11" s="764" customFormat="1" ht="15">
      <c r="B262" s="773"/>
      <c r="C262" s="106"/>
      <c r="D262" s="957"/>
      <c r="E262" s="957"/>
      <c r="F262" s="957"/>
      <c r="G262" s="957"/>
      <c r="H262" s="594"/>
      <c r="I262" s="773"/>
      <c r="J262" s="773"/>
    </row>
    <row r="263" spans="2:11" s="764" customFormat="1" ht="12.75" customHeight="1">
      <c r="B263" s="773"/>
      <c r="C263" s="106" t="s">
        <v>47</v>
      </c>
      <c r="D263" s="957" t="s">
        <v>124</v>
      </c>
      <c r="E263" s="958"/>
      <c r="F263" s="958"/>
      <c r="G263" s="958"/>
      <c r="H263" s="594"/>
      <c r="I263" s="773"/>
      <c r="J263" s="773"/>
    </row>
    <row r="264" spans="2:11" s="764" customFormat="1" ht="15">
      <c r="B264" s="773"/>
      <c r="C264" s="102"/>
      <c r="D264" s="591" t="s">
        <v>49</v>
      </c>
      <c r="E264" s="886">
        <v>115</v>
      </c>
      <c r="F264" s="752">
        <v>0</v>
      </c>
      <c r="G264" s="65"/>
      <c r="H264" s="745">
        <f>E264*F264</f>
        <v>0</v>
      </c>
      <c r="I264" s="773"/>
      <c r="J264" s="773"/>
    </row>
    <row r="265" spans="2:11" s="764" customFormat="1" ht="15">
      <c r="B265" s="773"/>
      <c r="C265" s="99"/>
      <c r="D265" s="592"/>
      <c r="E265" s="20"/>
      <c r="F265" s="66"/>
      <c r="G265" s="22"/>
      <c r="H265" s="66"/>
      <c r="I265" s="773"/>
      <c r="J265" s="773"/>
    </row>
    <row r="266" spans="2:11" s="764" customFormat="1" ht="15" customHeight="1">
      <c r="B266" s="10"/>
      <c r="C266" s="593" t="s">
        <v>242</v>
      </c>
      <c r="D266" s="957" t="s">
        <v>243</v>
      </c>
      <c r="E266" s="957"/>
      <c r="F266" s="957"/>
      <c r="G266" s="957"/>
      <c r="H266" s="594"/>
      <c r="I266" s="11"/>
      <c r="J266" s="10"/>
      <c r="K266" s="6"/>
    </row>
    <row r="267" spans="2:11" s="764" customFormat="1" ht="28.5" customHeight="1">
      <c r="B267" s="10"/>
      <c r="C267" s="106"/>
      <c r="D267" s="957"/>
      <c r="E267" s="957"/>
      <c r="F267" s="957"/>
      <c r="G267" s="957"/>
      <c r="H267" s="594"/>
      <c r="I267" s="11"/>
      <c r="J267" s="10"/>
      <c r="K267" s="107"/>
    </row>
    <row r="268" spans="2:11" s="764" customFormat="1" ht="15">
      <c r="B268" s="10"/>
      <c r="C268" s="106" t="s">
        <v>47</v>
      </c>
      <c r="D268" s="593" t="s">
        <v>264</v>
      </c>
      <c r="E268" s="593"/>
      <c r="F268" s="593"/>
      <c r="G268" s="593"/>
      <c r="H268" s="594"/>
      <c r="I268" s="773"/>
      <c r="J268" s="773"/>
    </row>
    <row r="269" spans="2:11" s="764" customFormat="1" ht="15">
      <c r="B269" s="773"/>
      <c r="C269" s="102"/>
      <c r="D269" s="591" t="s">
        <v>49</v>
      </c>
      <c r="E269" s="886">
        <v>22</v>
      </c>
      <c r="F269" s="752">
        <v>0</v>
      </c>
      <c r="G269" s="65"/>
      <c r="H269" s="745">
        <f>E269*F269</f>
        <v>0</v>
      </c>
      <c r="I269" s="773"/>
      <c r="J269" s="773"/>
    </row>
    <row r="270" spans="2:11" s="764" customFormat="1" ht="15">
      <c r="B270" s="773"/>
      <c r="C270" s="99"/>
      <c r="D270" s="592"/>
      <c r="E270" s="20"/>
      <c r="F270" s="66"/>
      <c r="G270" s="22"/>
      <c r="H270" s="66"/>
      <c r="I270" s="773"/>
      <c r="J270" s="773"/>
    </row>
    <row r="271" spans="2:11" s="67" customFormat="1" ht="12">
      <c r="C271" s="56" t="s">
        <v>123</v>
      </c>
      <c r="D271" s="57" t="s">
        <v>122</v>
      </c>
      <c r="E271" s="57"/>
      <c r="F271" s="58"/>
      <c r="G271" s="58"/>
      <c r="H271" s="59"/>
      <c r="I271" s="74"/>
    </row>
    <row r="272" spans="2:11" s="764" customFormat="1" ht="15">
      <c r="C272" s="106" t="s">
        <v>121</v>
      </c>
      <c r="D272" s="593" t="s">
        <v>120</v>
      </c>
      <c r="E272" s="593"/>
      <c r="F272" s="593"/>
      <c r="G272" s="593"/>
      <c r="H272" s="594"/>
      <c r="I272" s="593"/>
      <c r="J272" s="593"/>
    </row>
    <row r="273" spans="3:10" s="764" customFormat="1" ht="15">
      <c r="C273" s="106" t="s">
        <v>47</v>
      </c>
      <c r="D273" s="593" t="s">
        <v>119</v>
      </c>
      <c r="E273" s="593"/>
      <c r="F273" s="593"/>
      <c r="G273" s="593"/>
      <c r="H273" s="594"/>
      <c r="I273" s="593"/>
      <c r="J273" s="593"/>
    </row>
    <row r="274" spans="3:10" s="764" customFormat="1" ht="15">
      <c r="C274" s="102"/>
      <c r="D274" s="591" t="s">
        <v>43</v>
      </c>
      <c r="E274" s="886">
        <v>58</v>
      </c>
      <c r="F274" s="752">
        <v>0</v>
      </c>
      <c r="G274" s="65"/>
      <c r="H274" s="745">
        <f>E274*F274</f>
        <v>0</v>
      </c>
      <c r="I274" s="593"/>
      <c r="J274" s="593"/>
    </row>
    <row r="275" spans="3:10" s="593" customFormat="1" ht="15">
      <c r="C275" s="99"/>
      <c r="D275" s="111"/>
      <c r="E275" s="20"/>
      <c r="F275" s="66"/>
      <c r="G275" s="22"/>
      <c r="H275" s="66"/>
    </row>
    <row r="276" spans="3:10" s="593" customFormat="1" ht="15">
      <c r="C276" s="593" t="s">
        <v>118</v>
      </c>
      <c r="D276" s="593" t="s">
        <v>117</v>
      </c>
      <c r="F276" s="77"/>
      <c r="H276" s="594"/>
    </row>
    <row r="277" spans="3:10" s="593" customFormat="1" ht="15">
      <c r="D277" s="593" t="s">
        <v>116</v>
      </c>
      <c r="F277" s="77"/>
      <c r="H277" s="594"/>
    </row>
    <row r="278" spans="3:10" s="593" customFormat="1" ht="15">
      <c r="D278" s="593" t="s">
        <v>115</v>
      </c>
      <c r="F278" s="77"/>
      <c r="H278" s="594"/>
    </row>
    <row r="279" spans="3:10" s="593" customFormat="1" ht="15">
      <c r="C279" s="106" t="s">
        <v>47</v>
      </c>
      <c r="D279" s="593" t="s">
        <v>114</v>
      </c>
      <c r="F279" s="77"/>
      <c r="H279" s="594"/>
    </row>
    <row r="280" spans="3:10" s="593" customFormat="1" ht="15">
      <c r="C280" s="102"/>
      <c r="D280" s="112" t="s">
        <v>43</v>
      </c>
      <c r="E280" s="886">
        <v>159</v>
      </c>
      <c r="F280" s="752">
        <v>0</v>
      </c>
      <c r="G280" s="65"/>
      <c r="H280" s="745">
        <f>E280*F280</f>
        <v>0</v>
      </c>
    </row>
    <row r="281" spans="3:10" s="593" customFormat="1" ht="15">
      <c r="C281" s="99"/>
      <c r="D281" s="111"/>
      <c r="E281" s="20"/>
      <c r="F281" s="66"/>
      <c r="G281" s="22"/>
      <c r="H281" s="66"/>
    </row>
    <row r="282" spans="3:10" s="764" customFormat="1" ht="15">
      <c r="C282" s="593" t="s">
        <v>113</v>
      </c>
      <c r="D282" s="593" t="s">
        <v>112</v>
      </c>
      <c r="E282" s="593"/>
      <c r="F282" s="593"/>
      <c r="G282" s="593"/>
      <c r="H282" s="594"/>
    </row>
    <row r="283" spans="3:10" s="764" customFormat="1" ht="15">
      <c r="C283" s="593"/>
      <c r="D283" s="593" t="s">
        <v>111</v>
      </c>
      <c r="E283" s="593"/>
      <c r="F283" s="593"/>
      <c r="G283" s="593"/>
      <c r="H283" s="594"/>
    </row>
    <row r="284" spans="3:10" s="764" customFormat="1" ht="15">
      <c r="C284" s="102"/>
      <c r="D284" s="591" t="s">
        <v>13</v>
      </c>
      <c r="E284" s="886">
        <v>1</v>
      </c>
      <c r="F284" s="752">
        <f>SUM(H274+H280)*0.5</f>
        <v>0</v>
      </c>
      <c r="G284" s="65"/>
      <c r="H284" s="745">
        <f>(H274+H280)*0.5</f>
        <v>0</v>
      </c>
    </row>
    <row r="285" spans="3:10" s="593" customFormat="1" ht="15">
      <c r="C285" s="99"/>
      <c r="D285" s="111"/>
      <c r="E285" s="20"/>
      <c r="F285" s="66"/>
      <c r="G285" s="22"/>
      <c r="H285" s="66"/>
    </row>
    <row r="286" spans="3:10" s="593" customFormat="1" ht="12.75" customHeight="1">
      <c r="C286" s="99"/>
      <c r="D286" s="111"/>
      <c r="E286" s="20"/>
      <c r="F286" s="66"/>
      <c r="G286" s="22"/>
      <c r="H286" s="66"/>
    </row>
    <row r="287" spans="3:10" s="593" customFormat="1" ht="15">
      <c r="C287" s="56" t="s">
        <v>110</v>
      </c>
      <c r="D287" s="57" t="s">
        <v>109</v>
      </c>
      <c r="E287" s="57"/>
      <c r="F287" s="58"/>
      <c r="G287" s="58"/>
      <c r="H287" s="59"/>
    </row>
    <row r="288" spans="3:10" s="764" customFormat="1" ht="15">
      <c r="C288" s="593" t="s">
        <v>108</v>
      </c>
      <c r="D288" s="593" t="s">
        <v>107</v>
      </c>
      <c r="E288" s="593"/>
      <c r="F288" s="593"/>
      <c r="G288" s="593"/>
      <c r="H288" s="594"/>
    </row>
    <row r="289" spans="2:13" s="764" customFormat="1" ht="15">
      <c r="C289" s="106"/>
      <c r="D289" s="593" t="s">
        <v>106</v>
      </c>
      <c r="E289" s="593"/>
      <c r="F289" s="593"/>
      <c r="G289" s="593"/>
      <c r="H289" s="594"/>
    </row>
    <row r="290" spans="2:13" s="764" customFormat="1" ht="15" customHeight="1">
      <c r="B290" s="10"/>
      <c r="C290" s="106" t="s">
        <v>47</v>
      </c>
      <c r="D290" s="940" t="s">
        <v>802</v>
      </c>
      <c r="E290" s="940"/>
      <c r="F290" s="940"/>
      <c r="G290" s="940"/>
      <c r="H290" s="940"/>
      <c r="I290" s="773"/>
      <c r="J290" s="773"/>
    </row>
    <row r="291" spans="2:13" s="764" customFormat="1" ht="21.75" customHeight="1">
      <c r="B291" s="10"/>
      <c r="C291" s="106"/>
      <c r="D291" s="940"/>
      <c r="E291" s="940"/>
      <c r="F291" s="940"/>
      <c r="G291" s="940"/>
      <c r="H291" s="940"/>
      <c r="I291" s="773"/>
      <c r="J291" s="773"/>
      <c r="M291" s="593"/>
    </row>
    <row r="292" spans="2:13" s="764" customFormat="1" ht="25.5" customHeight="1">
      <c r="B292" s="10"/>
      <c r="C292" s="106"/>
      <c r="D292" s="940"/>
      <c r="E292" s="940"/>
      <c r="F292" s="940"/>
      <c r="G292" s="940"/>
      <c r="H292" s="940"/>
      <c r="I292" s="773"/>
      <c r="J292" s="773"/>
      <c r="M292" s="593"/>
    </row>
    <row r="293" spans="2:13" s="764" customFormat="1" ht="15">
      <c r="C293" s="102"/>
      <c r="D293" s="591" t="s">
        <v>48</v>
      </c>
      <c r="E293" s="886">
        <v>78</v>
      </c>
      <c r="F293" s="752">
        <v>0</v>
      </c>
      <c r="G293" s="65"/>
      <c r="H293" s="745">
        <f>E293*F293</f>
        <v>0</v>
      </c>
      <c r="M293" s="108"/>
    </row>
    <row r="294" spans="2:13" s="764" customFormat="1" ht="15">
      <c r="C294" s="99"/>
      <c r="D294" s="592"/>
      <c r="E294" s="20"/>
      <c r="F294" s="66"/>
      <c r="G294" s="22"/>
      <c r="H294" s="66"/>
    </row>
    <row r="295" spans="2:13" s="764" customFormat="1" ht="15">
      <c r="C295" s="106" t="s">
        <v>105</v>
      </c>
      <c r="D295" s="593" t="s">
        <v>104</v>
      </c>
      <c r="E295" s="593"/>
      <c r="F295" s="77"/>
      <c r="G295" s="593"/>
      <c r="H295" s="594"/>
    </row>
    <row r="296" spans="2:13" s="764" customFormat="1" ht="15">
      <c r="C296" s="106"/>
      <c r="D296" s="593" t="s">
        <v>103</v>
      </c>
      <c r="E296" s="593"/>
      <c r="F296" s="77"/>
      <c r="G296" s="593"/>
      <c r="H296" s="594"/>
    </row>
    <row r="297" spans="2:13" s="764" customFormat="1" ht="21.75" customHeight="1">
      <c r="C297" s="102"/>
      <c r="D297" s="591" t="s">
        <v>13</v>
      </c>
      <c r="E297" s="63">
        <v>4</v>
      </c>
      <c r="F297" s="752">
        <v>0</v>
      </c>
      <c r="G297" s="65"/>
      <c r="H297" s="745">
        <f>E297*F297</f>
        <v>0</v>
      </c>
    </row>
    <row r="298" spans="2:13" s="764" customFormat="1" ht="15">
      <c r="C298" s="99"/>
      <c r="D298" s="592"/>
      <c r="E298" s="20"/>
      <c r="F298" s="22"/>
      <c r="G298" s="22"/>
      <c r="H298" s="22"/>
    </row>
    <row r="299" spans="2:13" s="764" customFormat="1" ht="15">
      <c r="C299" s="106" t="s">
        <v>102</v>
      </c>
      <c r="D299" s="593" t="s">
        <v>101</v>
      </c>
      <c r="E299" s="593"/>
      <c r="F299" s="77"/>
      <c r="G299" s="593"/>
      <c r="H299" s="594"/>
    </row>
    <row r="300" spans="2:13" s="764" customFormat="1" ht="15">
      <c r="C300" s="106"/>
      <c r="D300" s="593" t="s">
        <v>100</v>
      </c>
      <c r="E300" s="593"/>
      <c r="F300" s="77"/>
      <c r="G300" s="593"/>
      <c r="H300" s="594"/>
    </row>
    <row r="301" spans="2:13" s="764" customFormat="1" ht="15">
      <c r="C301" s="102"/>
      <c r="D301" s="591" t="s">
        <v>13</v>
      </c>
      <c r="E301" s="886">
        <v>1</v>
      </c>
      <c r="F301" s="752">
        <v>0</v>
      </c>
      <c r="G301" s="65"/>
      <c r="H301" s="745">
        <f>E301*F301</f>
        <v>0</v>
      </c>
    </row>
    <row r="302" spans="2:13" s="593" customFormat="1" ht="15">
      <c r="C302" s="56" t="s">
        <v>99</v>
      </c>
      <c r="D302" s="57" t="s">
        <v>98</v>
      </c>
      <c r="E302" s="57"/>
      <c r="F302" s="595"/>
      <c r="G302" s="58"/>
      <c r="H302" s="59"/>
    </row>
    <row r="303" spans="2:13" s="593" customFormat="1" ht="15">
      <c r="C303" s="56" t="s">
        <v>97</v>
      </c>
      <c r="D303" s="57" t="s">
        <v>96</v>
      </c>
      <c r="E303" s="57"/>
      <c r="F303" s="595"/>
      <c r="G303" s="58"/>
      <c r="H303" s="59"/>
    </row>
    <row r="304" spans="2:13" s="764" customFormat="1" ht="24" customHeight="1">
      <c r="C304" s="106" t="s">
        <v>95</v>
      </c>
      <c r="D304" s="593" t="s">
        <v>94</v>
      </c>
      <c r="E304" s="593"/>
      <c r="F304" s="77"/>
      <c r="G304" s="593"/>
      <c r="H304" s="594"/>
    </row>
    <row r="305" spans="3:11" s="764" customFormat="1" ht="15">
      <c r="C305" s="106"/>
      <c r="D305" s="593" t="s">
        <v>93</v>
      </c>
      <c r="E305" s="593"/>
      <c r="F305" s="77"/>
      <c r="G305" s="593"/>
      <c r="H305" s="594"/>
    </row>
    <row r="306" spans="3:11" s="764" customFormat="1" ht="15">
      <c r="C306" s="102"/>
      <c r="D306" s="591" t="s">
        <v>43</v>
      </c>
      <c r="E306" s="886">
        <v>94</v>
      </c>
      <c r="F306" s="752">
        <v>0</v>
      </c>
      <c r="G306" s="65"/>
      <c r="H306" s="745">
        <f>E306*F306</f>
        <v>0</v>
      </c>
    </row>
    <row r="307" spans="3:11" s="764" customFormat="1" ht="12.75" customHeight="1">
      <c r="C307" s="99"/>
      <c r="D307" s="592"/>
      <c r="E307" s="20"/>
      <c r="F307" s="22"/>
      <c r="G307" s="22"/>
      <c r="H307" s="22"/>
    </row>
    <row r="308" spans="3:11" s="67" customFormat="1" ht="12">
      <c r="C308" s="56" t="s">
        <v>92</v>
      </c>
      <c r="D308" s="57" t="s">
        <v>91</v>
      </c>
      <c r="E308" s="57"/>
      <c r="F308" s="595"/>
      <c r="G308" s="58"/>
      <c r="H308" s="59"/>
      <c r="I308" s="74"/>
    </row>
    <row r="309" spans="3:11" s="764" customFormat="1" ht="12.75" customHeight="1">
      <c r="C309" s="99"/>
      <c r="D309" s="592"/>
      <c r="E309" s="20"/>
      <c r="F309" s="66"/>
      <c r="G309" s="22"/>
      <c r="H309" s="66"/>
      <c r="I309" s="593"/>
      <c r="J309" s="593"/>
      <c r="K309" s="593"/>
    </row>
    <row r="310" spans="3:11" s="764" customFormat="1" ht="15" customHeight="1">
      <c r="C310" s="593" t="s">
        <v>244</v>
      </c>
      <c r="D310" s="110" t="s">
        <v>245</v>
      </c>
      <c r="E310" s="593"/>
      <c r="F310" s="77"/>
      <c r="G310" s="593"/>
      <c r="H310" s="594"/>
      <c r="I310" s="593"/>
      <c r="J310" s="593"/>
    </row>
    <row r="311" spans="3:11" s="764" customFormat="1" ht="15" customHeight="1">
      <c r="C311" s="102"/>
      <c r="D311" s="591" t="s">
        <v>43</v>
      </c>
      <c r="E311" s="886">
        <v>115</v>
      </c>
      <c r="F311" s="752">
        <v>0</v>
      </c>
      <c r="G311" s="65"/>
      <c r="H311" s="745">
        <f>E311*F311</f>
        <v>0</v>
      </c>
      <c r="I311" s="593"/>
      <c r="J311" s="593"/>
    </row>
    <row r="312" spans="3:11" s="764" customFormat="1" ht="15">
      <c r="C312" s="106" t="s">
        <v>90</v>
      </c>
      <c r="D312" s="110" t="s">
        <v>246</v>
      </c>
      <c r="E312" s="593"/>
      <c r="F312" s="77"/>
      <c r="G312" s="593"/>
      <c r="H312" s="594"/>
      <c r="I312" s="593"/>
      <c r="J312" s="593"/>
    </row>
    <row r="313" spans="3:11" s="764" customFormat="1" ht="15">
      <c r="C313" s="106"/>
      <c r="D313" s="110" t="s">
        <v>89</v>
      </c>
      <c r="E313" s="593"/>
      <c r="F313" s="77"/>
      <c r="G313" s="593"/>
      <c r="H313" s="594"/>
      <c r="I313" s="593"/>
      <c r="J313" s="593"/>
    </row>
    <row r="314" spans="3:11" s="764" customFormat="1" ht="15">
      <c r="C314" s="109" t="s">
        <v>47</v>
      </c>
      <c r="D314" s="940" t="s">
        <v>247</v>
      </c>
      <c r="E314" s="941"/>
      <c r="F314" s="941"/>
      <c r="G314" s="941"/>
      <c r="H314" s="594"/>
      <c r="I314" s="593"/>
      <c r="J314" s="593"/>
    </row>
    <row r="315" spans="3:11" s="764" customFormat="1" ht="15" customHeight="1">
      <c r="C315" s="102"/>
      <c r="D315" s="591" t="s">
        <v>43</v>
      </c>
      <c r="E315" s="886">
        <v>115</v>
      </c>
      <c r="F315" s="752">
        <v>0</v>
      </c>
      <c r="G315" s="65"/>
      <c r="H315" s="745">
        <f>E315*F315</f>
        <v>0</v>
      </c>
      <c r="I315" s="593"/>
      <c r="J315" s="593"/>
    </row>
    <row r="316" spans="3:11" s="764" customFormat="1" ht="15">
      <c r="C316" s="593" t="s">
        <v>248</v>
      </c>
      <c r="D316" s="953" t="s">
        <v>249</v>
      </c>
      <c r="E316" s="955"/>
      <c r="F316" s="955"/>
      <c r="G316" s="955"/>
      <c r="H316" s="594"/>
      <c r="I316" s="593"/>
      <c r="J316" s="593"/>
    </row>
    <row r="317" spans="3:11" s="764" customFormat="1" ht="24" customHeight="1">
      <c r="C317" s="593"/>
      <c r="D317" s="940"/>
      <c r="E317" s="940"/>
      <c r="F317" s="940"/>
      <c r="G317" s="940"/>
      <c r="H317" s="594"/>
      <c r="I317" s="593"/>
      <c r="J317" s="593"/>
    </row>
    <row r="318" spans="3:11" s="764" customFormat="1" ht="15">
      <c r="C318" s="102"/>
      <c r="D318" s="591" t="s">
        <v>43</v>
      </c>
      <c r="E318" s="886">
        <v>115</v>
      </c>
      <c r="F318" s="752">
        <v>0</v>
      </c>
      <c r="G318" s="65"/>
      <c r="H318" s="745">
        <f>E318*F318</f>
        <v>0</v>
      </c>
      <c r="I318" s="593"/>
      <c r="J318" s="593"/>
    </row>
    <row r="319" spans="3:11" s="764" customFormat="1" ht="15">
      <c r="C319" s="99"/>
      <c r="D319" s="592"/>
      <c r="E319" s="20"/>
      <c r="F319" s="66"/>
      <c r="G319" s="22"/>
      <c r="H319" s="66"/>
      <c r="I319" s="593"/>
      <c r="J319" s="593"/>
    </row>
    <row r="320" spans="3:11" s="764" customFormat="1" ht="15">
      <c r="C320" s="593" t="s">
        <v>250</v>
      </c>
      <c r="D320" s="953" t="s">
        <v>251</v>
      </c>
      <c r="E320" s="955"/>
      <c r="F320" s="955"/>
      <c r="G320" s="955"/>
      <c r="H320" s="594"/>
      <c r="I320" s="593"/>
      <c r="J320" s="593"/>
    </row>
    <row r="321" spans="2:11" s="764" customFormat="1" ht="15" customHeight="1">
      <c r="C321" s="593"/>
      <c r="D321" s="940"/>
      <c r="E321" s="940"/>
      <c r="F321" s="940"/>
      <c r="G321" s="940"/>
      <c r="H321" s="594"/>
      <c r="I321" s="593"/>
      <c r="J321" s="593"/>
    </row>
    <row r="322" spans="2:11" s="764" customFormat="1" ht="15">
      <c r="C322" s="102"/>
      <c r="D322" s="591" t="s">
        <v>43</v>
      </c>
      <c r="E322" s="886">
        <v>115</v>
      </c>
      <c r="F322" s="752">
        <v>0</v>
      </c>
      <c r="G322" s="65"/>
      <c r="H322" s="745">
        <f>E322*F322</f>
        <v>0</v>
      </c>
      <c r="I322" s="593"/>
      <c r="J322" s="788"/>
    </row>
    <row r="323" spans="2:11" s="764" customFormat="1" ht="15">
      <c r="C323" s="593" t="s">
        <v>252</v>
      </c>
      <c r="D323" s="955" t="s">
        <v>253</v>
      </c>
      <c r="E323" s="954"/>
      <c r="F323" s="954"/>
      <c r="G323" s="954"/>
      <c r="H323" s="956"/>
    </row>
    <row r="324" spans="2:11" s="764" customFormat="1" ht="15" customHeight="1">
      <c r="C324" s="106"/>
      <c r="D324" s="935"/>
      <c r="E324" s="935"/>
      <c r="F324" s="935"/>
      <c r="G324" s="935"/>
      <c r="H324" s="937"/>
    </row>
    <row r="325" spans="2:11" s="764" customFormat="1" ht="15">
      <c r="C325" s="109" t="s">
        <v>47</v>
      </c>
      <c r="D325" s="940" t="s">
        <v>254</v>
      </c>
      <c r="E325" s="941"/>
      <c r="F325" s="941"/>
      <c r="G325" s="941"/>
      <c r="H325" s="594"/>
      <c r="I325" s="593"/>
      <c r="J325" s="593"/>
    </row>
    <row r="326" spans="2:11" s="764" customFormat="1" ht="15" customHeight="1">
      <c r="C326" s="102"/>
      <c r="D326" s="591" t="s">
        <v>48</v>
      </c>
      <c r="E326" s="886">
        <v>13</v>
      </c>
      <c r="F326" s="752">
        <v>0</v>
      </c>
      <c r="G326" s="65"/>
      <c r="H326" s="745">
        <f>E326*F326</f>
        <v>0</v>
      </c>
      <c r="I326" s="593"/>
      <c r="J326" s="593"/>
      <c r="K326" s="593"/>
    </row>
    <row r="327" spans="2:11" s="764" customFormat="1" ht="15">
      <c r="C327" s="106"/>
      <c r="D327" s="593"/>
      <c r="E327" s="20"/>
      <c r="F327" s="22"/>
      <c r="G327" s="22"/>
      <c r="H327" s="78"/>
      <c r="I327" s="593"/>
      <c r="J327" s="593"/>
    </row>
    <row r="328" spans="2:11" s="764" customFormat="1" ht="15">
      <c r="C328" s="106" t="s">
        <v>88</v>
      </c>
      <c r="D328" s="593" t="s">
        <v>87</v>
      </c>
      <c r="E328" s="593"/>
      <c r="F328" s="77"/>
      <c r="G328" s="593"/>
      <c r="H328" s="594"/>
    </row>
    <row r="329" spans="2:11" s="764" customFormat="1" ht="15">
      <c r="C329" s="106"/>
      <c r="D329" s="593" t="s">
        <v>86</v>
      </c>
      <c r="E329" s="593"/>
      <c r="F329" s="77"/>
      <c r="G329" s="593"/>
      <c r="H329" s="594"/>
    </row>
    <row r="330" spans="2:11" s="764" customFormat="1" ht="31.5" customHeight="1">
      <c r="C330" s="109" t="s">
        <v>47</v>
      </c>
      <c r="D330" s="940" t="s">
        <v>85</v>
      </c>
      <c r="E330" s="941"/>
      <c r="F330" s="941"/>
      <c r="G330" s="941"/>
      <c r="H330" s="594"/>
      <c r="I330" s="593"/>
      <c r="J330" s="593"/>
    </row>
    <row r="331" spans="2:11" s="764" customFormat="1" ht="15" customHeight="1">
      <c r="C331" s="102"/>
      <c r="D331" s="591" t="s">
        <v>43</v>
      </c>
      <c r="E331" s="886">
        <v>115</v>
      </c>
      <c r="F331" s="752">
        <v>0</v>
      </c>
      <c r="G331" s="65"/>
      <c r="H331" s="745">
        <f>E331*F331</f>
        <v>0</v>
      </c>
      <c r="I331" s="593"/>
      <c r="J331" s="593"/>
      <c r="K331" s="593"/>
    </row>
    <row r="332" spans="2:11" s="764" customFormat="1" ht="15">
      <c r="C332" s="99"/>
      <c r="D332" s="592"/>
      <c r="E332" s="20"/>
      <c r="F332" s="66"/>
      <c r="G332" s="22"/>
      <c r="H332" s="66"/>
      <c r="I332" s="593"/>
      <c r="J332" s="593"/>
      <c r="K332" s="593"/>
    </row>
    <row r="333" spans="2:11" s="764" customFormat="1" ht="15">
      <c r="C333" s="593" t="s">
        <v>84</v>
      </c>
      <c r="D333" s="110" t="s">
        <v>83</v>
      </c>
      <c r="E333" s="593"/>
      <c r="F333" s="77"/>
      <c r="G333" s="593"/>
      <c r="H333" s="594"/>
      <c r="I333" s="593"/>
      <c r="J333" s="593"/>
    </row>
    <row r="334" spans="2:11" s="764" customFormat="1" ht="15">
      <c r="C334" s="106"/>
      <c r="D334" s="110" t="s">
        <v>82</v>
      </c>
      <c r="E334" s="593"/>
      <c r="F334" s="77"/>
      <c r="G334" s="593"/>
      <c r="H334" s="594"/>
      <c r="I334" s="593"/>
      <c r="J334" s="593"/>
    </row>
    <row r="335" spans="2:11" s="764" customFormat="1" ht="15">
      <c r="B335" s="773"/>
      <c r="C335" s="106"/>
      <c r="D335" s="593" t="s">
        <v>81</v>
      </c>
      <c r="E335" s="77"/>
      <c r="F335" s="77"/>
      <c r="G335" s="593"/>
      <c r="H335" s="594"/>
      <c r="I335" s="592"/>
      <c r="J335" s="592"/>
    </row>
    <row r="336" spans="2:11" s="764" customFormat="1" ht="12.75" customHeight="1">
      <c r="C336" s="102"/>
      <c r="D336" s="591" t="s">
        <v>43</v>
      </c>
      <c r="E336" s="886">
        <v>156</v>
      </c>
      <c r="F336" s="752">
        <v>0</v>
      </c>
      <c r="G336" s="65"/>
      <c r="H336" s="745">
        <f>E336*F336</f>
        <v>0</v>
      </c>
      <c r="I336" s="593"/>
      <c r="J336" s="593"/>
    </row>
    <row r="337" spans="2:10" s="764" customFormat="1" ht="15">
      <c r="C337" s="99"/>
      <c r="D337" s="592"/>
      <c r="E337" s="20"/>
      <c r="F337" s="66"/>
      <c r="G337" s="22"/>
      <c r="H337" s="66"/>
      <c r="I337" s="593"/>
      <c r="J337" s="593"/>
    </row>
    <row r="338" spans="2:10" s="764" customFormat="1" ht="15">
      <c r="C338" s="593" t="s">
        <v>80</v>
      </c>
      <c r="D338" s="110" t="s">
        <v>79</v>
      </c>
      <c r="E338" s="77"/>
      <c r="F338" s="77"/>
      <c r="G338" s="593"/>
      <c r="H338" s="594"/>
      <c r="I338" s="593"/>
      <c r="J338" s="593"/>
    </row>
    <row r="339" spans="2:10" s="764" customFormat="1" ht="12.75" customHeight="1">
      <c r="C339" s="106"/>
      <c r="D339" s="110" t="s">
        <v>78</v>
      </c>
      <c r="E339" s="77"/>
      <c r="F339" s="77"/>
      <c r="G339" s="593"/>
      <c r="H339" s="594"/>
      <c r="I339" s="593"/>
      <c r="J339" s="593"/>
    </row>
    <row r="340" spans="2:10" s="764" customFormat="1" ht="15">
      <c r="B340" s="773"/>
      <c r="C340" s="106" t="s">
        <v>47</v>
      </c>
      <c r="D340" s="593" t="s">
        <v>77</v>
      </c>
      <c r="E340" s="77"/>
      <c r="F340" s="77"/>
      <c r="G340" s="593"/>
      <c r="H340" s="594"/>
      <c r="I340" s="592"/>
      <c r="J340" s="592"/>
    </row>
    <row r="341" spans="2:10" s="764" customFormat="1" ht="15">
      <c r="B341" s="773"/>
      <c r="C341" s="106"/>
      <c r="D341" s="593" t="s">
        <v>76</v>
      </c>
      <c r="E341" s="77"/>
      <c r="F341" s="77"/>
      <c r="G341" s="593"/>
      <c r="H341" s="594"/>
      <c r="I341" s="592"/>
      <c r="J341" s="592"/>
    </row>
    <row r="342" spans="2:10" s="764" customFormat="1" ht="12.75" customHeight="1">
      <c r="C342" s="102"/>
      <c r="D342" s="591" t="s">
        <v>43</v>
      </c>
      <c r="E342" s="886">
        <v>156</v>
      </c>
      <c r="F342" s="752">
        <v>0</v>
      </c>
      <c r="G342" s="65"/>
      <c r="H342" s="745">
        <f>E342*F342</f>
        <v>0</v>
      </c>
      <c r="I342" s="593"/>
      <c r="J342" s="593"/>
    </row>
    <row r="343" spans="2:10" s="764" customFormat="1" ht="15">
      <c r="C343" s="99"/>
      <c r="D343" s="592"/>
      <c r="E343" s="20"/>
      <c r="F343" s="66"/>
      <c r="G343" s="22"/>
      <c r="H343" s="66"/>
      <c r="I343" s="593"/>
      <c r="J343" s="593"/>
    </row>
    <row r="344" spans="2:10" s="764" customFormat="1" ht="15">
      <c r="C344" s="593" t="s">
        <v>75</v>
      </c>
      <c r="D344" s="936" t="s">
        <v>74</v>
      </c>
      <c r="E344" s="935"/>
      <c r="F344" s="935"/>
      <c r="G344" s="935"/>
      <c r="H344" s="594"/>
      <c r="I344" s="593"/>
      <c r="J344" s="593"/>
    </row>
    <row r="345" spans="2:10" s="764" customFormat="1" ht="12.75" customHeight="1">
      <c r="C345" s="106"/>
      <c r="D345" s="935"/>
      <c r="E345" s="935"/>
      <c r="F345" s="935"/>
      <c r="G345" s="935"/>
      <c r="H345" s="594"/>
      <c r="I345" s="593"/>
      <c r="J345" s="593"/>
    </row>
    <row r="346" spans="2:10" s="764" customFormat="1" ht="15">
      <c r="B346" s="773"/>
      <c r="C346" s="106" t="s">
        <v>47</v>
      </c>
      <c r="D346" s="940" t="s">
        <v>861</v>
      </c>
      <c r="E346" s="940"/>
      <c r="F346" s="940"/>
      <c r="G346" s="940"/>
      <c r="H346" s="594"/>
      <c r="I346" s="592"/>
      <c r="J346" s="592"/>
    </row>
    <row r="347" spans="2:10" s="764" customFormat="1" ht="15" customHeight="1">
      <c r="B347" s="773"/>
      <c r="C347" s="106"/>
      <c r="D347" s="940"/>
      <c r="E347" s="940"/>
      <c r="F347" s="940"/>
      <c r="G347" s="940"/>
      <c r="H347" s="594"/>
      <c r="I347" s="592"/>
      <c r="J347" s="592"/>
    </row>
    <row r="348" spans="2:10" s="764" customFormat="1" ht="15">
      <c r="C348" s="102"/>
      <c r="D348" s="591" t="s">
        <v>43</v>
      </c>
      <c r="E348" s="886">
        <v>20</v>
      </c>
      <c r="F348" s="752">
        <v>0</v>
      </c>
      <c r="G348" s="65"/>
      <c r="H348" s="745">
        <f>E348*F348</f>
        <v>0</v>
      </c>
      <c r="I348" s="593"/>
      <c r="J348" s="593"/>
    </row>
    <row r="349" spans="2:10" s="764" customFormat="1" ht="15">
      <c r="C349" s="113"/>
      <c r="D349" s="592"/>
      <c r="E349" s="20"/>
      <c r="F349" s="66"/>
      <c r="G349" s="22"/>
      <c r="H349" s="114"/>
      <c r="I349" s="593"/>
      <c r="J349" s="593"/>
    </row>
    <row r="350" spans="2:10" s="764" customFormat="1" ht="15" customHeight="1">
      <c r="C350" s="593" t="s">
        <v>255</v>
      </c>
      <c r="D350" s="963" t="s">
        <v>256</v>
      </c>
      <c r="E350" s="954"/>
      <c r="F350" s="954"/>
      <c r="G350" s="954"/>
      <c r="H350" s="594"/>
      <c r="I350" s="593"/>
      <c r="J350" s="593"/>
    </row>
    <row r="351" spans="2:10" s="764" customFormat="1" ht="15">
      <c r="C351" s="593"/>
      <c r="D351" s="935"/>
      <c r="E351" s="935"/>
      <c r="F351" s="935"/>
      <c r="G351" s="935"/>
      <c r="H351" s="594"/>
      <c r="I351" s="593"/>
      <c r="J351" s="593"/>
    </row>
    <row r="352" spans="2:10" s="764" customFormat="1" ht="15" customHeight="1">
      <c r="B352" s="773"/>
      <c r="C352" s="106" t="s">
        <v>47</v>
      </c>
      <c r="D352" s="940" t="s">
        <v>257</v>
      </c>
      <c r="E352" s="935"/>
      <c r="F352" s="935"/>
      <c r="G352" s="935"/>
      <c r="H352" s="594"/>
      <c r="I352" s="592"/>
      <c r="J352" s="592"/>
    </row>
    <row r="353" spans="2:11" s="764" customFormat="1" ht="15">
      <c r="B353" s="773"/>
      <c r="C353" s="106"/>
      <c r="D353" s="935"/>
      <c r="E353" s="935"/>
      <c r="F353" s="935"/>
      <c r="G353" s="935"/>
      <c r="H353" s="594"/>
      <c r="I353" s="592"/>
      <c r="J353" s="592"/>
    </row>
    <row r="354" spans="2:11" s="764" customFormat="1" ht="15">
      <c r="C354" s="102"/>
      <c r="D354" s="591" t="s">
        <v>43</v>
      </c>
      <c r="E354" s="886">
        <v>7</v>
      </c>
      <c r="F354" s="752">
        <v>0</v>
      </c>
      <c r="G354" s="65"/>
      <c r="H354" s="745">
        <f>E354*F354</f>
        <v>0</v>
      </c>
      <c r="I354" s="593"/>
      <c r="J354" s="593"/>
    </row>
    <row r="355" spans="2:11" s="764" customFormat="1" ht="15">
      <c r="C355" s="99"/>
      <c r="D355" s="592"/>
      <c r="E355" s="20"/>
      <c r="F355" s="22"/>
      <c r="G355" s="22"/>
      <c r="H355" s="22"/>
      <c r="I355" s="593"/>
      <c r="J355" s="593"/>
      <c r="K355" s="593"/>
    </row>
    <row r="356" spans="2:11" s="764" customFormat="1" ht="15">
      <c r="C356" s="106" t="s">
        <v>73</v>
      </c>
      <c r="D356" s="593" t="s">
        <v>72</v>
      </c>
      <c r="E356" s="593"/>
      <c r="F356" s="77"/>
      <c r="G356" s="593"/>
      <c r="H356" s="594"/>
    </row>
    <row r="357" spans="2:11" s="764" customFormat="1" ht="15">
      <c r="C357" s="106"/>
      <c r="D357" s="593" t="s">
        <v>67</v>
      </c>
      <c r="E357" s="593"/>
      <c r="F357" s="77"/>
      <c r="G357" s="593"/>
      <c r="H357" s="594"/>
    </row>
    <row r="358" spans="2:11" s="764" customFormat="1" ht="15">
      <c r="C358" s="106"/>
      <c r="D358" s="593" t="s">
        <v>71</v>
      </c>
      <c r="E358" s="593"/>
      <c r="F358" s="77"/>
      <c r="G358" s="593"/>
      <c r="H358" s="594"/>
    </row>
    <row r="359" spans="2:11" s="764" customFormat="1" ht="15">
      <c r="C359" s="106" t="s">
        <v>47</v>
      </c>
      <c r="D359" s="593" t="s">
        <v>70</v>
      </c>
      <c r="E359" s="593"/>
      <c r="F359" s="77"/>
      <c r="G359" s="593"/>
      <c r="H359" s="594"/>
    </row>
    <row r="360" spans="2:11" s="764" customFormat="1" ht="15">
      <c r="C360" s="102"/>
      <c r="D360" s="591" t="s">
        <v>48</v>
      </c>
      <c r="E360" s="886">
        <v>40</v>
      </c>
      <c r="F360" s="752">
        <v>0</v>
      </c>
      <c r="G360" s="65"/>
      <c r="H360" s="745">
        <f>E360*F360</f>
        <v>0</v>
      </c>
    </row>
    <row r="361" spans="2:11" s="764" customFormat="1" ht="15">
      <c r="C361" s="99"/>
      <c r="D361" s="592"/>
      <c r="E361" s="20"/>
      <c r="F361" s="22"/>
      <c r="G361" s="22"/>
      <c r="H361" s="22"/>
      <c r="I361" s="593"/>
      <c r="J361" s="593"/>
      <c r="K361" s="593"/>
    </row>
    <row r="362" spans="2:11" s="764" customFormat="1" ht="15">
      <c r="C362" s="106" t="s">
        <v>69</v>
      </c>
      <c r="D362" s="593" t="s">
        <v>68</v>
      </c>
      <c r="E362" s="593"/>
      <c r="F362" s="77"/>
      <c r="G362" s="593"/>
      <c r="H362" s="594"/>
    </row>
    <row r="363" spans="2:11" s="764" customFormat="1" ht="15">
      <c r="C363" s="106"/>
      <c r="D363" s="593" t="s">
        <v>67</v>
      </c>
      <c r="E363" s="593"/>
      <c r="F363" s="77"/>
      <c r="G363" s="593"/>
      <c r="H363" s="594"/>
    </row>
    <row r="364" spans="2:11" s="764" customFormat="1" ht="15">
      <c r="C364" s="106"/>
      <c r="D364" s="593" t="s">
        <v>66</v>
      </c>
      <c r="E364" s="593"/>
      <c r="F364" s="77"/>
      <c r="G364" s="593"/>
      <c r="H364" s="594"/>
    </row>
    <row r="365" spans="2:11" s="764" customFormat="1" ht="15">
      <c r="C365" s="106" t="s">
        <v>47</v>
      </c>
      <c r="D365" s="593" t="s">
        <v>65</v>
      </c>
      <c r="E365" s="593"/>
      <c r="F365" s="77"/>
      <c r="G365" s="593"/>
      <c r="H365" s="594"/>
    </row>
    <row r="366" spans="2:11" s="764" customFormat="1" ht="15">
      <c r="C366" s="102"/>
      <c r="D366" s="591" t="s">
        <v>48</v>
      </c>
      <c r="E366" s="886">
        <v>40</v>
      </c>
      <c r="F366" s="752">
        <v>0</v>
      </c>
      <c r="G366" s="65"/>
      <c r="H366" s="745">
        <f>E366*F366</f>
        <v>0</v>
      </c>
    </row>
    <row r="367" spans="2:11" s="764" customFormat="1" ht="15">
      <c r="C367" s="99"/>
      <c r="D367" s="592"/>
      <c r="E367" s="20"/>
      <c r="F367" s="22"/>
      <c r="G367" s="22"/>
      <c r="H367" s="22"/>
    </row>
    <row r="368" spans="2:11" s="79" customFormat="1">
      <c r="B368" s="15"/>
      <c r="C368" s="80" t="s">
        <v>64</v>
      </c>
      <c r="D368" s="81" t="s">
        <v>63</v>
      </c>
      <c r="E368" s="81"/>
      <c r="F368" s="789"/>
      <c r="G368" s="95"/>
      <c r="H368" s="746">
        <f>SUM(H214:I366)</f>
        <v>0</v>
      </c>
      <c r="I368" s="16"/>
      <c r="J368" s="15"/>
    </row>
    <row r="369" spans="2:16" s="79" customFormat="1" ht="16.5" customHeight="1">
      <c r="B369" s="15"/>
      <c r="C369" s="17"/>
      <c r="D369" s="18"/>
      <c r="E369" s="18"/>
      <c r="F369" s="19"/>
      <c r="G369" s="19"/>
      <c r="H369" s="91"/>
      <c r="I369" s="16"/>
      <c r="J369" s="15"/>
    </row>
    <row r="370" spans="2:16" s="764" customFormat="1" ht="15.75">
      <c r="C370" s="96" t="s">
        <v>50</v>
      </c>
      <c r="D370" s="50" t="s">
        <v>3</v>
      </c>
      <c r="E370" s="51"/>
      <c r="F370" s="52"/>
      <c r="G370" s="52"/>
      <c r="H370" s="83"/>
    </row>
    <row r="371" spans="2:16" s="67" customFormat="1" ht="12">
      <c r="C371" s="56" t="s">
        <v>60</v>
      </c>
      <c r="D371" s="57" t="s">
        <v>59</v>
      </c>
      <c r="E371" s="57"/>
      <c r="F371" s="58"/>
      <c r="G371" s="58"/>
      <c r="H371" s="59"/>
      <c r="I371" s="74"/>
    </row>
    <row r="372" spans="2:16" s="67" customFormat="1" ht="9" customHeight="1">
      <c r="C372" s="73"/>
      <c r="D372" s="593"/>
      <c r="E372" s="593"/>
      <c r="F372" s="593"/>
      <c r="G372" s="72"/>
      <c r="H372" s="76"/>
      <c r="I372" s="72"/>
    </row>
    <row r="373" spans="2:16" s="764" customFormat="1" ht="15">
      <c r="C373" s="106" t="s">
        <v>58</v>
      </c>
      <c r="D373" s="593" t="s">
        <v>57</v>
      </c>
      <c r="E373" s="593"/>
      <c r="F373" s="593"/>
      <c r="G373" s="593"/>
      <c r="H373" s="594"/>
    </row>
    <row r="374" spans="2:16" s="764" customFormat="1" ht="15">
      <c r="C374" s="106"/>
      <c r="D374" s="593" t="s">
        <v>56</v>
      </c>
      <c r="E374" s="593"/>
      <c r="F374" s="593"/>
      <c r="G374" s="593"/>
      <c r="H374" s="594"/>
    </row>
    <row r="375" spans="2:16" s="764" customFormat="1" ht="15">
      <c r="C375" s="102"/>
      <c r="D375" s="591" t="s">
        <v>48</v>
      </c>
      <c r="E375" s="886">
        <v>80</v>
      </c>
      <c r="F375" s="752">
        <v>0</v>
      </c>
      <c r="G375" s="65"/>
      <c r="H375" s="745">
        <f>E375*F375</f>
        <v>0</v>
      </c>
      <c r="I375" s="593"/>
      <c r="J375" s="593"/>
      <c r="K375" s="593"/>
    </row>
    <row r="376" spans="2:16" s="764" customFormat="1" ht="15">
      <c r="C376" s="99"/>
      <c r="D376" s="592"/>
      <c r="E376" s="20"/>
      <c r="F376" s="66"/>
      <c r="G376" s="22"/>
      <c r="H376" s="66"/>
      <c r="I376" s="593"/>
      <c r="J376" s="593"/>
      <c r="K376" s="593"/>
    </row>
    <row r="377" spans="2:16">
      <c r="C377" s="26" t="s">
        <v>280</v>
      </c>
      <c r="D377" s="26" t="s">
        <v>281</v>
      </c>
      <c r="E377" s="26"/>
      <c r="F377" s="26"/>
      <c r="G377" s="26"/>
      <c r="H377" s="567"/>
    </row>
    <row r="378" spans="2:16">
      <c r="C378" s="26"/>
      <c r="D378" s="962" t="s">
        <v>282</v>
      </c>
      <c r="E378" s="962"/>
      <c r="F378" s="962"/>
      <c r="G378" s="962"/>
      <c r="H378" s="962"/>
    </row>
    <row r="379" spans="2:16">
      <c r="C379" s="26"/>
      <c r="D379" s="962"/>
      <c r="E379" s="962"/>
      <c r="F379" s="962"/>
      <c r="G379" s="962"/>
      <c r="H379" s="962"/>
      <c r="P379" s="26"/>
    </row>
    <row r="380" spans="2:16">
      <c r="C380" s="26"/>
      <c r="D380" s="962"/>
      <c r="E380" s="962"/>
      <c r="F380" s="962"/>
      <c r="G380" s="962"/>
      <c r="H380" s="962"/>
      <c r="P380" s="26"/>
    </row>
    <row r="381" spans="2:16">
      <c r="C381" s="790"/>
      <c r="D381" s="790" t="s">
        <v>13</v>
      </c>
      <c r="E381" s="887">
        <v>2</v>
      </c>
      <c r="F381" s="761">
        <v>0</v>
      </c>
      <c r="G381" s="144"/>
      <c r="H381" s="748">
        <f>E381*F381</f>
        <v>0</v>
      </c>
      <c r="P381" s="26"/>
    </row>
    <row r="382" spans="2:16">
      <c r="C382" s="149"/>
      <c r="D382" s="149"/>
      <c r="E382" s="151"/>
      <c r="F382" s="152"/>
      <c r="G382" s="140"/>
      <c r="H382" s="152"/>
      <c r="I382" s="26"/>
      <c r="J382" s="26"/>
    </row>
    <row r="383" spans="2:16" s="764" customFormat="1" ht="15">
      <c r="C383" s="106"/>
      <c r="D383" s="593"/>
      <c r="E383" s="20"/>
      <c r="F383" s="22"/>
      <c r="G383" s="22"/>
      <c r="H383" s="78"/>
    </row>
    <row r="384" spans="2:16" s="67" customFormat="1" ht="12">
      <c r="C384" s="56" t="s">
        <v>26</v>
      </c>
      <c r="D384" s="57" t="s">
        <v>25</v>
      </c>
      <c r="E384" s="57"/>
      <c r="F384" s="58"/>
      <c r="G384" s="58"/>
      <c r="H384" s="59"/>
      <c r="I384" s="74"/>
    </row>
    <row r="385" spans="2:10" s="764" customFormat="1" ht="15">
      <c r="C385" s="106" t="s">
        <v>55</v>
      </c>
      <c r="D385" s="593" t="s">
        <v>24</v>
      </c>
      <c r="E385" s="593"/>
      <c r="F385" s="593"/>
      <c r="G385" s="593"/>
      <c r="H385" s="594"/>
    </row>
    <row r="386" spans="2:10" s="764" customFormat="1" ht="15">
      <c r="C386" s="102"/>
      <c r="D386" s="591" t="s">
        <v>22</v>
      </c>
      <c r="E386" s="886">
        <v>80</v>
      </c>
      <c r="F386" s="752">
        <v>0</v>
      </c>
      <c r="G386" s="65"/>
      <c r="H386" s="745">
        <f>E386*F386</f>
        <v>0</v>
      </c>
    </row>
    <row r="387" spans="2:10" s="764" customFormat="1" ht="15">
      <c r="C387" s="106"/>
      <c r="D387" s="593"/>
      <c r="E387" s="20"/>
      <c r="F387" s="22"/>
      <c r="G387" s="22"/>
      <c r="H387" s="78"/>
    </row>
    <row r="388" spans="2:10" s="764" customFormat="1" ht="15">
      <c r="B388" s="79"/>
      <c r="C388" s="106" t="s">
        <v>54</v>
      </c>
      <c r="D388" s="593" t="s">
        <v>23</v>
      </c>
      <c r="E388" s="593"/>
      <c r="F388" s="593"/>
      <c r="G388" s="593"/>
      <c r="H388" s="594"/>
    </row>
    <row r="389" spans="2:10" s="764" customFormat="1" ht="15">
      <c r="C389" s="102"/>
      <c r="D389" s="591" t="s">
        <v>22</v>
      </c>
      <c r="E389" s="886">
        <v>24</v>
      </c>
      <c r="F389" s="752">
        <v>0</v>
      </c>
      <c r="G389" s="65"/>
      <c r="H389" s="745">
        <f>E389*F389</f>
        <v>0</v>
      </c>
    </row>
    <row r="390" spans="2:10" s="764" customFormat="1" ht="15">
      <c r="C390" s="99"/>
      <c r="D390" s="592"/>
      <c r="E390" s="20"/>
      <c r="F390" s="22"/>
      <c r="G390" s="22"/>
      <c r="H390" s="22"/>
    </row>
    <row r="391" spans="2:10" s="764" customFormat="1" ht="15">
      <c r="C391" s="106" t="s">
        <v>53</v>
      </c>
      <c r="D391" s="593" t="s">
        <v>52</v>
      </c>
      <c r="E391" s="593"/>
      <c r="F391" s="593"/>
      <c r="G391" s="593"/>
      <c r="H391" s="594"/>
    </row>
    <row r="392" spans="2:10" s="764" customFormat="1" ht="15">
      <c r="C392" s="102"/>
      <c r="D392" s="591" t="s">
        <v>13</v>
      </c>
      <c r="E392" s="886">
        <v>1</v>
      </c>
      <c r="F392" s="752">
        <f>SUM(H83+H164+H195+H210+H368)*0.02</f>
        <v>0</v>
      </c>
      <c r="G392" s="65"/>
      <c r="H392" s="745">
        <f>E392*F392</f>
        <v>0</v>
      </c>
    </row>
    <row r="393" spans="2:10" s="764" customFormat="1" ht="15">
      <c r="C393" s="106"/>
      <c r="D393" s="593"/>
      <c r="E393" s="20"/>
      <c r="F393" s="22"/>
      <c r="G393" s="22"/>
      <c r="H393" s="78"/>
    </row>
    <row r="394" spans="2:10" s="764" customFormat="1" ht="15">
      <c r="C394" s="106" t="s">
        <v>51</v>
      </c>
      <c r="D394" s="593" t="s">
        <v>21</v>
      </c>
      <c r="E394" s="593"/>
      <c r="F394" s="593"/>
      <c r="G394" s="593"/>
      <c r="H394" s="594"/>
    </row>
    <row r="395" spans="2:10" s="764" customFormat="1" ht="15">
      <c r="C395" s="102"/>
      <c r="D395" s="591" t="s">
        <v>13</v>
      </c>
      <c r="E395" s="886">
        <v>1</v>
      </c>
      <c r="F395" s="752">
        <v>0</v>
      </c>
      <c r="G395" s="65"/>
      <c r="H395" s="745">
        <f>E395*F395</f>
        <v>0</v>
      </c>
    </row>
    <row r="396" spans="2:10" s="764" customFormat="1" ht="15">
      <c r="C396" s="99"/>
      <c r="D396" s="592"/>
      <c r="E396" s="20"/>
      <c r="F396" s="66"/>
      <c r="G396" s="22"/>
      <c r="H396" s="66"/>
    </row>
    <row r="397" spans="2:10" s="764" customFormat="1" ht="15">
      <c r="C397" s="80" t="s">
        <v>50</v>
      </c>
      <c r="D397" s="81" t="s">
        <v>45</v>
      </c>
      <c r="E397" s="81"/>
      <c r="F397" s="95"/>
      <c r="G397" s="95"/>
      <c r="H397" s="746">
        <f>SUM(H373:H396)</f>
        <v>0</v>
      </c>
    </row>
    <row r="398" spans="2:10">
      <c r="C398" s="26"/>
      <c r="D398" s="26"/>
      <c r="E398" s="26"/>
      <c r="F398" s="26"/>
      <c r="G398" s="26"/>
      <c r="H398" s="567"/>
      <c r="I398" s="26"/>
      <c r="J398" s="26"/>
    </row>
    <row r="399" spans="2:10">
      <c r="C399" s="26"/>
      <c r="D399" s="26"/>
      <c r="F399" s="26"/>
      <c r="G399" s="26"/>
      <c r="H399" s="567"/>
      <c r="I399" s="26"/>
      <c r="J399" s="26"/>
    </row>
    <row r="400" spans="2:10">
      <c r="C400" s="26"/>
      <c r="D400" s="26"/>
      <c r="F400" s="26"/>
      <c r="G400" s="26"/>
      <c r="H400" s="567"/>
      <c r="I400" s="26"/>
      <c r="J400" s="26"/>
    </row>
    <row r="401" spans="3:10">
      <c r="C401" s="26"/>
      <c r="D401" s="26"/>
      <c r="F401" s="26"/>
      <c r="G401" s="26"/>
      <c r="H401" s="567"/>
      <c r="I401" s="26"/>
      <c r="J401" s="26"/>
    </row>
    <row r="402" spans="3:10">
      <c r="C402" s="26"/>
      <c r="D402" s="26"/>
      <c r="F402" s="26"/>
      <c r="G402" s="26"/>
      <c r="H402" s="567"/>
      <c r="I402" s="26"/>
      <c r="J402" s="26"/>
    </row>
    <row r="403" spans="3:10">
      <c r="C403" s="26"/>
      <c r="D403" s="26"/>
      <c r="F403" s="26"/>
      <c r="G403" s="26"/>
      <c r="H403" s="567"/>
      <c r="I403" s="26"/>
      <c r="J403" s="26"/>
    </row>
    <row r="404" spans="3:10">
      <c r="C404" s="26"/>
      <c r="D404" s="26"/>
      <c r="F404" s="26"/>
      <c r="G404" s="26"/>
      <c r="H404" s="567"/>
      <c r="I404" s="26"/>
      <c r="J404" s="26"/>
    </row>
    <row r="405" spans="3:10">
      <c r="C405" s="26"/>
      <c r="D405" s="26"/>
      <c r="F405" s="26"/>
      <c r="G405" s="26"/>
      <c r="H405" s="567"/>
      <c r="I405" s="26"/>
      <c r="J405" s="26"/>
    </row>
    <row r="406" spans="3:10">
      <c r="C406" s="26"/>
      <c r="D406" s="26"/>
      <c r="F406" s="26"/>
      <c r="G406" s="26"/>
      <c r="H406" s="567"/>
      <c r="I406" s="26"/>
      <c r="J406" s="26"/>
    </row>
    <row r="407" spans="3:10">
      <c r="C407" s="26"/>
      <c r="D407" s="26"/>
      <c r="F407" s="26"/>
      <c r="G407" s="26"/>
      <c r="H407" s="567"/>
      <c r="I407" s="26"/>
      <c r="J407" s="26"/>
    </row>
    <row r="408" spans="3:10">
      <c r="C408" s="26"/>
      <c r="D408" s="26"/>
      <c r="F408" s="26"/>
      <c r="G408" s="26"/>
      <c r="H408" s="567"/>
      <c r="I408" s="26"/>
      <c r="J408" s="26"/>
    </row>
    <row r="409" spans="3:10">
      <c r="C409" s="26"/>
      <c r="D409" s="26"/>
      <c r="F409" s="26"/>
      <c r="G409" s="26"/>
      <c r="H409" s="567"/>
      <c r="I409" s="26"/>
      <c r="J409" s="26"/>
    </row>
    <row r="410" spans="3:10">
      <c r="C410" s="26"/>
      <c r="D410" s="26"/>
      <c r="F410" s="26"/>
      <c r="G410" s="26"/>
      <c r="H410" s="567"/>
      <c r="I410" s="26"/>
      <c r="J410" s="26"/>
    </row>
    <row r="411" spans="3:10">
      <c r="C411" s="26"/>
      <c r="D411" s="26"/>
      <c r="F411" s="26"/>
      <c r="G411" s="26"/>
      <c r="H411" s="567"/>
      <c r="I411" s="26"/>
      <c r="J411" s="26"/>
    </row>
    <row r="412" spans="3:10">
      <c r="C412" s="26"/>
      <c r="D412" s="26"/>
      <c r="F412" s="26"/>
      <c r="G412" s="26"/>
      <c r="H412" s="567"/>
      <c r="I412" s="26"/>
      <c r="J412" s="26"/>
    </row>
    <row r="413" spans="3:10">
      <c r="C413" s="26"/>
      <c r="D413" s="26"/>
      <c r="F413" s="26"/>
      <c r="G413" s="26"/>
      <c r="H413" s="567"/>
      <c r="I413" s="26"/>
      <c r="J413" s="26"/>
    </row>
    <row r="414" spans="3:10">
      <c r="C414" s="26"/>
      <c r="D414" s="26"/>
      <c r="F414" s="26"/>
      <c r="G414" s="26"/>
      <c r="H414" s="567"/>
      <c r="I414" s="26"/>
      <c r="J414" s="26"/>
    </row>
    <row r="415" spans="3:10">
      <c r="C415" s="26"/>
      <c r="D415" s="26"/>
      <c r="F415" s="26"/>
      <c r="G415" s="26"/>
      <c r="H415" s="567"/>
      <c r="I415" s="26"/>
      <c r="J415" s="26"/>
    </row>
    <row r="416" spans="3:10">
      <c r="C416" s="26"/>
      <c r="D416" s="26"/>
      <c r="F416" s="26"/>
      <c r="G416" s="26"/>
      <c r="H416" s="567"/>
      <c r="I416" s="26"/>
      <c r="J416" s="26"/>
    </row>
    <row r="417" spans="3:10">
      <c r="C417" s="26"/>
      <c r="D417" s="26"/>
      <c r="F417" s="26"/>
      <c r="G417" s="26"/>
      <c r="H417" s="567"/>
      <c r="I417" s="26"/>
      <c r="J417" s="26"/>
    </row>
    <row r="418" spans="3:10">
      <c r="C418" s="26"/>
      <c r="D418" s="26"/>
      <c r="F418" s="26"/>
      <c r="G418" s="26"/>
      <c r="H418" s="567"/>
      <c r="I418" s="26"/>
      <c r="J418" s="26"/>
    </row>
    <row r="419" spans="3:10">
      <c r="C419" s="26"/>
      <c r="D419" s="26"/>
      <c r="F419" s="26"/>
      <c r="G419" s="26"/>
      <c r="H419" s="567"/>
      <c r="I419" s="26"/>
      <c r="J419" s="26"/>
    </row>
    <row r="420" spans="3:10">
      <c r="C420" s="26"/>
      <c r="D420" s="26"/>
      <c r="F420" s="26"/>
      <c r="G420" s="26"/>
      <c r="H420" s="567"/>
      <c r="I420" s="26"/>
      <c r="J420" s="26"/>
    </row>
    <row r="421" spans="3:10">
      <c r="C421" s="26"/>
      <c r="D421" s="26"/>
      <c r="F421" s="26"/>
      <c r="G421" s="26"/>
      <c r="H421" s="567"/>
      <c r="I421" s="26"/>
      <c r="J421" s="26"/>
    </row>
    <row r="422" spans="3:10">
      <c r="C422" s="26"/>
      <c r="D422" s="26"/>
      <c r="F422" s="26"/>
      <c r="G422" s="26"/>
      <c r="H422" s="567"/>
      <c r="I422" s="26"/>
      <c r="J422" s="26"/>
    </row>
    <row r="423" spans="3:10">
      <c r="C423" s="26"/>
      <c r="D423" s="26"/>
      <c r="F423" s="26"/>
      <c r="G423" s="26"/>
      <c r="H423" s="567"/>
      <c r="I423" s="26"/>
      <c r="J423" s="26"/>
    </row>
    <row r="424" spans="3:10">
      <c r="C424" s="26"/>
      <c r="D424" s="26"/>
      <c r="F424" s="26"/>
      <c r="G424" s="26"/>
      <c r="H424" s="567"/>
      <c r="I424" s="26"/>
      <c r="J424" s="26"/>
    </row>
    <row r="425" spans="3:10">
      <c r="C425" s="26"/>
      <c r="D425" s="26"/>
      <c r="F425" s="26"/>
      <c r="G425" s="26"/>
      <c r="H425" s="567"/>
      <c r="I425" s="26"/>
      <c r="J425" s="26"/>
    </row>
    <row r="426" spans="3:10">
      <c r="C426" s="26"/>
      <c r="D426" s="26"/>
      <c r="F426" s="26"/>
      <c r="G426" s="26"/>
      <c r="H426" s="567"/>
      <c r="I426" s="26"/>
      <c r="J426" s="26"/>
    </row>
    <row r="427" spans="3:10">
      <c r="C427" s="26"/>
      <c r="D427" s="26"/>
      <c r="F427" s="26"/>
      <c r="G427" s="26"/>
      <c r="H427" s="567"/>
      <c r="I427" s="26"/>
      <c r="J427" s="26"/>
    </row>
    <row r="428" spans="3:10">
      <c r="C428" s="26"/>
      <c r="D428" s="26"/>
      <c r="F428" s="26"/>
      <c r="G428" s="26"/>
      <c r="H428" s="567"/>
      <c r="I428" s="26"/>
      <c r="J428" s="26"/>
    </row>
    <row r="429" spans="3:10">
      <c r="C429" s="26"/>
      <c r="D429" s="26"/>
      <c r="F429" s="26"/>
      <c r="G429" s="26"/>
      <c r="H429" s="567"/>
      <c r="I429" s="26"/>
      <c r="J429" s="26"/>
    </row>
    <row r="430" spans="3:10">
      <c r="C430" s="26"/>
      <c r="D430" s="26"/>
      <c r="F430" s="26"/>
      <c r="G430" s="26"/>
      <c r="H430" s="567"/>
      <c r="I430" s="26"/>
      <c r="J430" s="26"/>
    </row>
    <row r="431" spans="3:10">
      <c r="C431" s="26"/>
      <c r="D431" s="26"/>
      <c r="F431" s="26"/>
      <c r="G431" s="26"/>
      <c r="H431" s="567"/>
      <c r="I431" s="26"/>
      <c r="J431" s="26"/>
    </row>
    <row r="432" spans="3:10">
      <c r="C432" s="26"/>
      <c r="D432" s="26"/>
      <c r="F432" s="26"/>
      <c r="G432" s="26"/>
      <c r="H432" s="567"/>
      <c r="I432" s="26"/>
      <c r="J432" s="26"/>
    </row>
    <row r="433" spans="3:10">
      <c r="C433" s="26"/>
      <c r="D433" s="26"/>
      <c r="F433" s="26"/>
      <c r="G433" s="26"/>
      <c r="H433" s="567"/>
      <c r="I433" s="26"/>
      <c r="J433" s="26"/>
    </row>
    <row r="434" spans="3:10">
      <c r="C434" s="26"/>
      <c r="D434" s="26"/>
      <c r="F434" s="26"/>
      <c r="G434" s="26"/>
      <c r="H434" s="567"/>
      <c r="I434" s="26"/>
      <c r="J434" s="26"/>
    </row>
    <row r="435" spans="3:10">
      <c r="C435" s="26"/>
      <c r="D435" s="26"/>
      <c r="F435" s="26"/>
      <c r="G435" s="26"/>
      <c r="H435" s="567"/>
      <c r="I435" s="26"/>
      <c r="J435" s="26"/>
    </row>
    <row r="436" spans="3:10">
      <c r="C436" s="26"/>
      <c r="D436" s="26"/>
      <c r="F436" s="26"/>
      <c r="G436" s="26"/>
      <c r="H436" s="567"/>
      <c r="I436" s="26"/>
      <c r="J436" s="26"/>
    </row>
    <row r="437" spans="3:10">
      <c r="C437" s="26"/>
      <c r="D437" s="26"/>
      <c r="F437" s="26"/>
      <c r="G437" s="26"/>
      <c r="H437" s="567"/>
      <c r="I437" s="26"/>
      <c r="J437" s="26"/>
    </row>
    <row r="438" spans="3:10">
      <c r="C438" s="26"/>
      <c r="D438" s="26"/>
      <c r="F438" s="26"/>
      <c r="G438" s="26"/>
      <c r="H438" s="26"/>
      <c r="I438" s="26"/>
      <c r="J438" s="26"/>
    </row>
    <row r="439" spans="3:10">
      <c r="C439" s="26"/>
      <c r="D439" s="26"/>
      <c r="F439" s="26"/>
      <c r="G439" s="26"/>
      <c r="H439" s="26"/>
      <c r="I439" s="26"/>
      <c r="J439" s="26"/>
    </row>
    <row r="440" spans="3:10">
      <c r="C440" s="26"/>
      <c r="D440" s="26"/>
      <c r="F440" s="26"/>
      <c r="G440" s="26"/>
      <c r="H440" s="26"/>
      <c r="I440" s="26"/>
      <c r="J440" s="26"/>
    </row>
    <row r="441" spans="3:10">
      <c r="C441" s="26"/>
      <c r="D441" s="26"/>
      <c r="F441" s="26"/>
      <c r="G441" s="26"/>
      <c r="H441" s="26"/>
      <c r="I441" s="26"/>
      <c r="J441" s="26"/>
    </row>
    <row r="442" spans="3:10">
      <c r="C442" s="26"/>
      <c r="D442" s="26"/>
      <c r="F442" s="26"/>
      <c r="G442" s="26"/>
      <c r="H442" s="26"/>
      <c r="I442" s="26"/>
      <c r="J442" s="26"/>
    </row>
    <row r="443" spans="3:10">
      <c r="C443" s="26"/>
      <c r="D443" s="26"/>
      <c r="F443" s="26"/>
      <c r="G443" s="26"/>
      <c r="H443" s="26"/>
      <c r="I443" s="26"/>
      <c r="J443" s="26"/>
    </row>
    <row r="444" spans="3:10">
      <c r="C444" s="26"/>
      <c r="D444" s="26"/>
      <c r="F444" s="26"/>
      <c r="G444" s="26"/>
      <c r="H444" s="26"/>
      <c r="I444" s="26"/>
      <c r="J444" s="26"/>
    </row>
    <row r="445" spans="3:10">
      <c r="C445" s="26"/>
      <c r="D445" s="26"/>
      <c r="F445" s="26"/>
      <c r="G445" s="26"/>
      <c r="H445" s="26"/>
      <c r="I445" s="26"/>
      <c r="J445" s="26"/>
    </row>
    <row r="446" spans="3:10">
      <c r="C446" s="26"/>
      <c r="D446" s="26"/>
      <c r="F446" s="26"/>
      <c r="G446" s="26"/>
      <c r="H446" s="26"/>
      <c r="I446" s="26"/>
      <c r="J446" s="26"/>
    </row>
    <row r="447" spans="3:10">
      <c r="C447" s="26"/>
      <c r="D447" s="26"/>
      <c r="F447" s="26"/>
      <c r="G447" s="26"/>
      <c r="H447" s="26"/>
      <c r="I447" s="26"/>
      <c r="J447" s="26"/>
    </row>
    <row r="448" spans="3:10">
      <c r="C448" s="26"/>
      <c r="D448" s="26"/>
      <c r="F448" s="26"/>
      <c r="G448" s="26"/>
      <c r="H448" s="26"/>
      <c r="I448" s="26"/>
      <c r="J448" s="26"/>
    </row>
    <row r="449" spans="3:10">
      <c r="C449" s="26"/>
      <c r="D449" s="26"/>
      <c r="F449" s="26"/>
      <c r="G449" s="26"/>
      <c r="H449" s="26"/>
      <c r="I449" s="26"/>
      <c r="J449" s="26"/>
    </row>
    <row r="450" spans="3:10">
      <c r="C450" s="26"/>
      <c r="D450" s="26"/>
      <c r="F450" s="26"/>
      <c r="G450" s="26"/>
      <c r="H450" s="26"/>
      <c r="I450" s="26"/>
      <c r="J450" s="26"/>
    </row>
    <row r="451" spans="3:10">
      <c r="C451" s="26"/>
      <c r="D451" s="26"/>
      <c r="F451" s="26"/>
      <c r="G451" s="26"/>
      <c r="H451" s="26"/>
      <c r="I451" s="26"/>
      <c r="J451" s="26"/>
    </row>
    <row r="452" spans="3:10">
      <c r="C452" s="26"/>
      <c r="D452" s="26"/>
      <c r="F452" s="26"/>
      <c r="G452" s="26"/>
      <c r="H452" s="26"/>
      <c r="I452" s="26"/>
      <c r="J452" s="26"/>
    </row>
    <row r="453" spans="3:10">
      <c r="C453" s="26"/>
      <c r="D453" s="26"/>
      <c r="F453" s="26"/>
      <c r="G453" s="26"/>
      <c r="H453" s="26"/>
      <c r="I453" s="26"/>
      <c r="J453" s="26"/>
    </row>
    <row r="454" spans="3:10">
      <c r="C454" s="26"/>
      <c r="D454" s="26"/>
      <c r="F454" s="26"/>
      <c r="G454" s="26"/>
      <c r="H454" s="26"/>
      <c r="I454" s="26"/>
      <c r="J454" s="26"/>
    </row>
    <row r="455" spans="3:10">
      <c r="C455" s="26"/>
      <c r="D455" s="26"/>
      <c r="F455" s="26"/>
      <c r="G455" s="26"/>
      <c r="H455" s="26"/>
      <c r="I455" s="26"/>
      <c r="J455" s="26"/>
    </row>
    <row r="456" spans="3:10">
      <c r="C456" s="26"/>
      <c r="D456" s="26"/>
      <c r="F456" s="26"/>
      <c r="G456" s="26"/>
      <c r="H456" s="26"/>
      <c r="I456" s="26"/>
      <c r="J456" s="26"/>
    </row>
    <row r="457" spans="3:10">
      <c r="C457" s="26"/>
      <c r="D457" s="26"/>
      <c r="F457" s="26"/>
      <c r="G457" s="26"/>
      <c r="H457" s="26"/>
      <c r="I457" s="26"/>
      <c r="J457" s="26"/>
    </row>
    <row r="458" spans="3:10">
      <c r="C458" s="26"/>
      <c r="D458" s="26"/>
      <c r="F458" s="26"/>
      <c r="G458" s="26"/>
      <c r="H458" s="26"/>
      <c r="I458" s="26"/>
      <c r="J458" s="26"/>
    </row>
    <row r="459" spans="3:10">
      <c r="C459" s="26"/>
      <c r="D459" s="26"/>
      <c r="F459" s="26"/>
      <c r="G459" s="26"/>
      <c r="H459" s="26"/>
      <c r="I459" s="26"/>
      <c r="J459" s="26"/>
    </row>
    <row r="460" spans="3:10">
      <c r="C460" s="26"/>
      <c r="D460" s="26"/>
      <c r="F460" s="26"/>
      <c r="G460" s="26"/>
      <c r="H460" s="26"/>
      <c r="I460" s="26"/>
      <c r="J460" s="26"/>
    </row>
    <row r="461" spans="3:10">
      <c r="C461" s="26"/>
      <c r="D461" s="26"/>
      <c r="F461" s="26"/>
      <c r="G461" s="26"/>
      <c r="H461" s="26"/>
      <c r="I461" s="26"/>
      <c r="J461" s="26"/>
    </row>
    <row r="462" spans="3:10">
      <c r="C462" s="26"/>
      <c r="D462" s="26"/>
      <c r="F462" s="26"/>
      <c r="G462" s="26"/>
      <c r="H462" s="26"/>
      <c r="I462" s="26"/>
      <c r="J462" s="26"/>
    </row>
    <row r="463" spans="3:10">
      <c r="C463" s="26"/>
      <c r="D463" s="26"/>
      <c r="F463" s="26"/>
      <c r="G463" s="26"/>
      <c r="H463" s="26"/>
      <c r="I463" s="26"/>
      <c r="J463" s="26"/>
    </row>
    <row r="464" spans="3:10">
      <c r="C464" s="26"/>
      <c r="D464" s="26"/>
      <c r="F464" s="26"/>
      <c r="G464" s="26"/>
      <c r="H464" s="26"/>
      <c r="I464" s="26"/>
      <c r="J464" s="26"/>
    </row>
    <row r="465" spans="3:10">
      <c r="C465" s="26"/>
      <c r="D465" s="26"/>
      <c r="F465" s="26"/>
      <c r="G465" s="26"/>
      <c r="H465" s="26"/>
      <c r="I465" s="26"/>
      <c r="J465" s="26"/>
    </row>
    <row r="466" spans="3:10">
      <c r="C466" s="26"/>
      <c r="D466" s="26"/>
      <c r="F466" s="26"/>
      <c r="G466" s="26"/>
      <c r="H466" s="26"/>
      <c r="I466" s="26"/>
      <c r="J466" s="26"/>
    </row>
    <row r="467" spans="3:10">
      <c r="C467" s="26"/>
      <c r="D467" s="26"/>
      <c r="F467" s="26"/>
      <c r="G467" s="26"/>
      <c r="H467" s="26"/>
      <c r="I467" s="26"/>
      <c r="J467" s="26"/>
    </row>
    <row r="468" spans="3:10">
      <c r="C468" s="26"/>
      <c r="D468" s="26"/>
      <c r="F468" s="26"/>
      <c r="G468" s="26"/>
      <c r="H468" s="26"/>
      <c r="I468" s="26"/>
      <c r="J468" s="26"/>
    </row>
    <row r="469" spans="3:10">
      <c r="C469" s="26"/>
      <c r="D469" s="26"/>
      <c r="F469" s="26"/>
      <c r="G469" s="26"/>
      <c r="H469" s="26"/>
      <c r="I469" s="26"/>
      <c r="J469" s="26"/>
    </row>
    <row r="470" spans="3:10">
      <c r="C470" s="26"/>
      <c r="D470" s="26"/>
      <c r="F470" s="26"/>
      <c r="G470" s="26"/>
      <c r="H470" s="26"/>
      <c r="I470" s="26"/>
      <c r="J470" s="26"/>
    </row>
    <row r="471" spans="3:10">
      <c r="C471" s="26"/>
      <c r="D471" s="26"/>
      <c r="F471" s="26"/>
      <c r="G471" s="26"/>
      <c r="H471" s="26"/>
      <c r="I471" s="26"/>
      <c r="J471" s="26"/>
    </row>
    <row r="472" spans="3:10">
      <c r="C472" s="26"/>
      <c r="D472" s="26"/>
      <c r="F472" s="26"/>
      <c r="G472" s="26"/>
      <c r="H472" s="26"/>
      <c r="I472" s="26"/>
      <c r="J472" s="26"/>
    </row>
    <row r="473" spans="3:10">
      <c r="C473" s="26"/>
      <c r="D473" s="26"/>
      <c r="F473" s="26"/>
      <c r="G473" s="26"/>
      <c r="H473" s="26"/>
      <c r="I473" s="26"/>
      <c r="J473" s="26"/>
    </row>
    <row r="474" spans="3:10">
      <c r="C474" s="26"/>
      <c r="D474" s="26"/>
      <c r="F474" s="26"/>
      <c r="G474" s="26"/>
      <c r="H474" s="26"/>
      <c r="I474" s="26"/>
    </row>
    <row r="475" spans="3:10">
      <c r="C475" s="26"/>
      <c r="D475" s="26"/>
      <c r="F475" s="26"/>
      <c r="G475" s="26"/>
      <c r="H475" s="26"/>
      <c r="I475" s="26"/>
    </row>
    <row r="476" spans="3:10">
      <c r="C476" s="26"/>
      <c r="D476" s="26"/>
      <c r="F476" s="26"/>
      <c r="G476" s="26"/>
      <c r="H476" s="26"/>
      <c r="I476" s="26"/>
    </row>
    <row r="477" spans="3:10">
      <c r="C477" s="26"/>
      <c r="D477" s="26"/>
      <c r="F477" s="26"/>
      <c r="G477" s="26"/>
      <c r="H477" s="26"/>
      <c r="I477" s="26"/>
    </row>
    <row r="478" spans="3:10">
      <c r="C478" s="26"/>
      <c r="D478" s="26"/>
      <c r="F478" s="26"/>
      <c r="G478" s="26"/>
      <c r="H478" s="26"/>
      <c r="I478" s="26"/>
    </row>
    <row r="479" spans="3:10">
      <c r="C479" s="26"/>
      <c r="D479" s="26"/>
      <c r="F479" s="26"/>
      <c r="G479" s="26"/>
      <c r="H479" s="26"/>
      <c r="I479" s="26"/>
    </row>
    <row r="480" spans="3:10">
      <c r="C480" s="26"/>
      <c r="D480" s="26"/>
      <c r="F480" s="26"/>
      <c r="G480" s="26"/>
      <c r="H480" s="26"/>
      <c r="I480" s="26"/>
    </row>
    <row r="481" spans="3:9">
      <c r="C481" s="26"/>
      <c r="D481" s="26"/>
      <c r="F481" s="26"/>
      <c r="G481" s="26"/>
      <c r="H481" s="26"/>
      <c r="I481" s="26"/>
    </row>
    <row r="482" spans="3:9">
      <c r="C482" s="26"/>
      <c r="D482" s="26"/>
      <c r="F482" s="26"/>
      <c r="G482" s="26"/>
      <c r="H482" s="26"/>
      <c r="I482" s="26"/>
    </row>
    <row r="483" spans="3:9">
      <c r="C483" s="26"/>
      <c r="D483" s="26"/>
      <c r="F483" s="26"/>
      <c r="G483" s="26"/>
      <c r="H483" s="26"/>
      <c r="I483" s="26"/>
    </row>
    <row r="484" spans="3:9">
      <c r="C484" s="26"/>
      <c r="D484" s="26"/>
      <c r="F484" s="26"/>
      <c r="G484" s="26"/>
      <c r="H484" s="26"/>
      <c r="I484" s="26"/>
    </row>
    <row r="485" spans="3:9">
      <c r="C485" s="26"/>
      <c r="D485" s="26"/>
      <c r="F485" s="26"/>
      <c r="G485" s="26"/>
      <c r="H485" s="26"/>
      <c r="I485" s="26"/>
    </row>
    <row r="486" spans="3:9">
      <c r="C486" s="26"/>
      <c r="D486" s="26"/>
      <c r="F486" s="26"/>
      <c r="G486" s="26"/>
      <c r="H486" s="26"/>
      <c r="I486" s="26"/>
    </row>
    <row r="487" spans="3:9">
      <c r="C487" s="26"/>
      <c r="D487" s="26"/>
      <c r="F487" s="26"/>
      <c r="G487" s="26"/>
      <c r="H487" s="26"/>
      <c r="I487" s="26"/>
    </row>
    <row r="488" spans="3:9">
      <c r="C488" s="26"/>
      <c r="D488" s="26"/>
      <c r="F488" s="26"/>
      <c r="G488" s="26"/>
      <c r="H488" s="26"/>
      <c r="I488" s="26"/>
    </row>
    <row r="489" spans="3:9">
      <c r="C489" s="26"/>
      <c r="D489" s="26"/>
      <c r="F489" s="26"/>
      <c r="G489" s="26"/>
      <c r="H489" s="26"/>
      <c r="I489" s="26"/>
    </row>
    <row r="490" spans="3:9">
      <c r="C490" s="26"/>
      <c r="D490" s="26"/>
      <c r="F490" s="26"/>
      <c r="G490" s="26"/>
      <c r="H490" s="26"/>
      <c r="I490" s="26"/>
    </row>
    <row r="491" spans="3:9">
      <c r="C491" s="26"/>
      <c r="D491" s="26"/>
      <c r="F491" s="26"/>
      <c r="G491" s="26"/>
      <c r="H491" s="26"/>
      <c r="I491" s="26"/>
    </row>
    <row r="492" spans="3:9">
      <c r="C492" s="26"/>
      <c r="D492" s="26"/>
      <c r="F492" s="26"/>
      <c r="G492" s="26"/>
      <c r="H492" s="26"/>
      <c r="I492" s="26"/>
    </row>
    <row r="493" spans="3:9">
      <c r="C493" s="26"/>
      <c r="D493" s="26"/>
      <c r="F493" s="26"/>
      <c r="G493" s="26"/>
      <c r="H493" s="26"/>
      <c r="I493" s="26"/>
    </row>
    <row r="494" spans="3:9">
      <c r="C494" s="26"/>
      <c r="D494" s="26"/>
      <c r="F494" s="26"/>
      <c r="G494" s="26"/>
      <c r="H494" s="26"/>
      <c r="I494" s="26"/>
    </row>
    <row r="495" spans="3:9">
      <c r="C495" s="26"/>
      <c r="D495" s="26"/>
      <c r="F495" s="26"/>
      <c r="G495" s="26"/>
      <c r="H495" s="26"/>
      <c r="I495" s="26"/>
    </row>
    <row r="496" spans="3:9">
      <c r="C496" s="26"/>
      <c r="D496" s="26"/>
      <c r="F496" s="26"/>
      <c r="G496" s="26"/>
      <c r="H496" s="26"/>
      <c r="I496" s="26"/>
    </row>
    <row r="497" spans="3:9">
      <c r="C497" s="26"/>
      <c r="D497" s="26"/>
      <c r="F497" s="26"/>
      <c r="G497" s="26"/>
      <c r="H497" s="26"/>
      <c r="I497" s="26"/>
    </row>
    <row r="498" spans="3:9">
      <c r="C498" s="26"/>
      <c r="D498" s="26"/>
      <c r="F498" s="26"/>
      <c r="G498" s="26"/>
      <c r="H498" s="26"/>
      <c r="I498" s="26"/>
    </row>
    <row r="499" spans="3:9">
      <c r="C499" s="26"/>
      <c r="D499" s="26"/>
      <c r="F499" s="26"/>
      <c r="G499" s="26"/>
      <c r="H499" s="26"/>
      <c r="I499" s="26"/>
    </row>
    <row r="500" spans="3:9">
      <c r="C500" s="26"/>
      <c r="D500" s="26"/>
      <c r="F500" s="26"/>
      <c r="G500" s="26"/>
      <c r="H500" s="26"/>
      <c r="I500" s="26"/>
    </row>
    <row r="501" spans="3:9">
      <c r="C501" s="26"/>
      <c r="D501" s="26"/>
      <c r="F501" s="26"/>
      <c r="G501" s="26"/>
      <c r="H501" s="26"/>
      <c r="I501" s="26"/>
    </row>
    <row r="502" spans="3:9">
      <c r="C502" s="26"/>
      <c r="D502" s="26"/>
      <c r="F502" s="26"/>
      <c r="G502" s="26"/>
      <c r="H502" s="26"/>
      <c r="I502" s="26"/>
    </row>
    <row r="503" spans="3:9">
      <c r="C503" s="26"/>
      <c r="D503" s="26"/>
      <c r="F503" s="26"/>
      <c r="G503" s="26"/>
      <c r="H503" s="26"/>
      <c r="I503" s="26"/>
    </row>
    <row r="504" spans="3:9">
      <c r="C504" s="26"/>
      <c r="D504" s="26"/>
      <c r="F504" s="26"/>
      <c r="G504" s="26"/>
      <c r="H504" s="26"/>
      <c r="I504" s="26"/>
    </row>
    <row r="505" spans="3:9">
      <c r="C505" s="26"/>
      <c r="D505" s="26"/>
      <c r="F505" s="26"/>
      <c r="G505" s="26"/>
      <c r="H505" s="26"/>
      <c r="I505" s="26"/>
    </row>
    <row r="506" spans="3:9">
      <c r="C506" s="26"/>
      <c r="D506" s="26"/>
      <c r="F506" s="26"/>
      <c r="G506" s="26"/>
      <c r="H506" s="26"/>
      <c r="I506" s="26"/>
    </row>
    <row r="507" spans="3:9">
      <c r="C507" s="26"/>
      <c r="D507" s="26"/>
      <c r="F507" s="26"/>
      <c r="G507" s="26"/>
      <c r="H507" s="26"/>
      <c r="I507" s="26"/>
    </row>
  </sheetData>
  <mergeCells count="43">
    <mergeCell ref="D378:H380"/>
    <mergeCell ref="D350:G351"/>
    <mergeCell ref="D352:G353"/>
    <mergeCell ref="D325:G325"/>
    <mergeCell ref="D330:G330"/>
    <mergeCell ref="D344:G345"/>
    <mergeCell ref="D346:G347"/>
    <mergeCell ref="N122:W129"/>
    <mergeCell ref="D124:H127"/>
    <mergeCell ref="D128:H128"/>
    <mergeCell ref="D142:H143"/>
    <mergeCell ref="D144:H145"/>
    <mergeCell ref="P65:S66"/>
    <mergeCell ref="D70:H75"/>
    <mergeCell ref="D97:H98"/>
    <mergeCell ref="D113:G114"/>
    <mergeCell ref="D117:G118"/>
    <mergeCell ref="D323:H324"/>
    <mergeCell ref="D251:G252"/>
    <mergeCell ref="D253:G253"/>
    <mergeCell ref="D261:G262"/>
    <mergeCell ref="D263:G263"/>
    <mergeCell ref="D266:G267"/>
    <mergeCell ref="D290:H292"/>
    <mergeCell ref="D256:G257"/>
    <mergeCell ref="D258:G258"/>
    <mergeCell ref="D320:G321"/>
    <mergeCell ref="D316:G317"/>
    <mergeCell ref="D200:H202"/>
    <mergeCell ref="D203:G207"/>
    <mergeCell ref="C2:I3"/>
    <mergeCell ref="D191:G192"/>
    <mergeCell ref="D314:G314"/>
    <mergeCell ref="D102:G102"/>
    <mergeCell ref="D189:H190"/>
    <mergeCell ref="B28:H30"/>
    <mergeCell ref="B31:H35"/>
    <mergeCell ref="D178:H179"/>
    <mergeCell ref="D148:H149"/>
    <mergeCell ref="D150:H151"/>
    <mergeCell ref="D156:H157"/>
    <mergeCell ref="C169:C170"/>
    <mergeCell ref="D169:H170"/>
  </mergeCells>
  <pageMargins left="0.98425196850393704" right="0.39370078740157483" top="0.98425196850393704" bottom="0.98425196850393704" header="0" footer="0"/>
  <pageSetup paperSize="9" firstPageNumber="2" orientation="portrait" useFirstPageNumber="1" r:id="rId1"/>
  <headerFooter alignWithMargins="0">
    <oddHeader>&amp;C&amp;8NADOMESTNI MOST čez Sevnično</oddHeader>
    <oddFooter>&amp;L&amp;"7,Običajno"&amp;7
&amp;R&amp;"Arial CE,Krepko"&amp;P</oddFooter>
  </headerFooter>
  <rowBreaks count="8" manualBreakCount="8">
    <brk id="47" max="16383" man="1"/>
    <brk id="95" max="16383" man="1"/>
    <brk id="139" max="16383" man="1"/>
    <brk id="176" max="16383" man="1"/>
    <brk id="227" max="16383" man="1"/>
    <brk id="274" max="16383" man="1"/>
    <brk id="319" max="16383" man="1"/>
    <brk id="366" max="16383" man="1"/>
  </rowBreaks>
  <ignoredErrors>
    <ignoredError sqref="B7: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287"/>
  <sheetViews>
    <sheetView view="pageBreakPreview" topLeftCell="A202" zoomScaleNormal="70" zoomScaleSheetLayoutView="100" workbookViewId="0">
      <selection activeCell="C216" sqref="C216"/>
    </sheetView>
  </sheetViews>
  <sheetFormatPr defaultColWidth="8.85546875" defaultRowHeight="12.75"/>
  <cols>
    <col min="1" max="1" width="5.42578125" style="306" customWidth="1"/>
    <col min="2" max="2" width="4.42578125" style="306" customWidth="1"/>
    <col min="3" max="3" width="37.85546875" style="1" customWidth="1"/>
    <col min="4" max="4" width="24" style="396" customWidth="1"/>
    <col min="5" max="5" width="8.85546875" style="1" customWidth="1"/>
    <col min="6" max="6" width="9.85546875" style="397" customWidth="1"/>
    <col min="7" max="7" width="9.7109375" style="1" customWidth="1"/>
    <col min="8" max="8" width="14.42578125" style="289" customWidth="1"/>
    <col min="9" max="9" width="17.28515625" style="1" customWidth="1"/>
    <col min="10" max="16384" width="8.85546875" style="1"/>
  </cols>
  <sheetData>
    <row r="3" spans="1:8" ht="18">
      <c r="A3" s="1"/>
      <c r="B3" s="1"/>
      <c r="C3" s="290" t="s">
        <v>438</v>
      </c>
      <c r="D3" s="290"/>
      <c r="E3" s="290"/>
      <c r="F3" s="290"/>
      <c r="G3" s="290"/>
      <c r="H3" s="290"/>
    </row>
    <row r="4" spans="1:8">
      <c r="A4" s="1"/>
      <c r="B4" s="1"/>
      <c r="D4" s="1"/>
      <c r="F4" s="1"/>
      <c r="H4" s="1"/>
    </row>
    <row r="5" spans="1:8" ht="45" customHeight="1">
      <c r="A5" s="972" t="s">
        <v>12</v>
      </c>
      <c r="B5" s="972"/>
      <c r="C5" s="973" t="s">
        <v>828</v>
      </c>
      <c r="D5" s="973"/>
      <c r="E5" s="973"/>
      <c r="F5" s="973"/>
      <c r="G5" s="291"/>
      <c r="H5" s="291"/>
    </row>
    <row r="6" spans="1:8" ht="31.9" customHeight="1">
      <c r="A6" s="974" t="s">
        <v>439</v>
      </c>
      <c r="B6" s="974"/>
      <c r="C6" s="292" t="s">
        <v>440</v>
      </c>
      <c r="D6" s="293"/>
      <c r="E6" s="293"/>
      <c r="F6" s="293"/>
      <c r="G6" s="293"/>
      <c r="H6" s="294"/>
    </row>
    <row r="7" spans="1:8">
      <c r="A7" s="1"/>
      <c r="B7" s="1"/>
      <c r="D7" s="1"/>
      <c r="F7" s="1"/>
      <c r="H7" s="1"/>
    </row>
    <row r="8" spans="1:8" ht="15.75" customHeight="1">
      <c r="A8" s="1"/>
      <c r="B8" s="2"/>
      <c r="C8" s="2" t="s">
        <v>441</v>
      </c>
      <c r="D8" s="295"/>
      <c r="E8" s="156"/>
      <c r="F8" s="156"/>
      <c r="G8" s="156"/>
      <c r="H8" s="450">
        <f>H85</f>
        <v>0</v>
      </c>
    </row>
    <row r="9" spans="1:8" ht="14.25">
      <c r="A9" s="1"/>
      <c r="B9" s="1"/>
      <c r="D9" s="1"/>
      <c r="E9" s="296"/>
      <c r="F9" s="297"/>
      <c r="G9" s="296"/>
      <c r="H9" s="451"/>
    </row>
    <row r="10" spans="1:8" ht="15">
      <c r="A10" s="1"/>
      <c r="B10" s="2"/>
      <c r="C10" s="2" t="s">
        <v>442</v>
      </c>
      <c r="D10" s="295"/>
      <c r="E10" s="156"/>
      <c r="F10" s="156"/>
      <c r="G10" s="156"/>
      <c r="H10" s="450">
        <f>H137</f>
        <v>0</v>
      </c>
    </row>
    <row r="11" spans="1:8" ht="14.25">
      <c r="A11" s="1"/>
      <c r="B11" s="1"/>
      <c r="D11" s="1"/>
      <c r="E11" s="296"/>
      <c r="F11" s="297"/>
      <c r="G11" s="296"/>
      <c r="H11" s="451"/>
    </row>
    <row r="12" spans="1:8" ht="15">
      <c r="A12" s="1"/>
      <c r="B12" s="2"/>
      <c r="C12" s="2" t="s">
        <v>443</v>
      </c>
      <c r="D12" s="295"/>
      <c r="E12" s="156"/>
      <c r="F12" s="156"/>
      <c r="G12" s="156"/>
      <c r="H12" s="450">
        <f>H170</f>
        <v>0</v>
      </c>
    </row>
    <row r="13" spans="1:8" ht="14.25">
      <c r="A13" s="1"/>
      <c r="B13" s="1"/>
      <c r="D13" s="1"/>
      <c r="E13" s="296"/>
      <c r="F13" s="297"/>
      <c r="G13" s="296"/>
      <c r="H13" s="451"/>
    </row>
    <row r="14" spans="1:8" ht="15.75">
      <c r="A14" s="1"/>
      <c r="B14" s="2"/>
      <c r="C14" s="2" t="s">
        <v>444</v>
      </c>
      <c r="D14" s="295"/>
      <c r="E14" s="157"/>
      <c r="F14" s="446"/>
      <c r="G14" s="446"/>
      <c r="H14" s="450">
        <f>H211</f>
        <v>0</v>
      </c>
    </row>
    <row r="15" spans="1:8" ht="14.25">
      <c r="A15" s="1"/>
      <c r="B15" s="1"/>
      <c r="D15" s="1"/>
      <c r="E15" s="296"/>
      <c r="F15" s="297"/>
      <c r="G15" s="296"/>
      <c r="H15" s="451"/>
    </row>
    <row r="16" spans="1:8" ht="15.75">
      <c r="A16" s="1"/>
      <c r="B16" s="2"/>
      <c r="C16" s="2" t="s">
        <v>445</v>
      </c>
      <c r="D16" s="295"/>
      <c r="E16" s="157"/>
      <c r="F16" s="446"/>
      <c r="G16" s="446"/>
      <c r="H16" s="450">
        <f>H218</f>
        <v>0</v>
      </c>
    </row>
    <row r="17" spans="1:8" ht="14.25">
      <c r="A17" s="1"/>
      <c r="B17" s="1"/>
      <c r="D17" s="1"/>
      <c r="E17" s="296"/>
      <c r="F17" s="297"/>
      <c r="G17" s="296"/>
      <c r="H17" s="451"/>
    </row>
    <row r="18" spans="1:8" ht="15">
      <c r="A18" s="1"/>
      <c r="B18" s="2"/>
      <c r="C18" s="2" t="s">
        <v>446</v>
      </c>
      <c r="D18" s="295"/>
      <c r="E18" s="156"/>
      <c r="F18" s="156"/>
      <c r="G18" s="156"/>
      <c r="H18" s="450">
        <f>H266</f>
        <v>0</v>
      </c>
    </row>
    <row r="19" spans="1:8" ht="14.25">
      <c r="A19" s="1"/>
      <c r="B19" s="1"/>
      <c r="D19" s="1"/>
      <c r="E19" s="296"/>
      <c r="F19" s="297"/>
      <c r="G19" s="296"/>
      <c r="H19" s="451"/>
    </row>
    <row r="20" spans="1:8" ht="15.75">
      <c r="A20" s="1"/>
      <c r="B20" s="2"/>
      <c r="C20" s="298" t="s">
        <v>447</v>
      </c>
      <c r="D20" s="299"/>
      <c r="E20" s="157"/>
      <c r="F20" s="446"/>
      <c r="G20" s="446"/>
      <c r="H20" s="450">
        <f>H287</f>
        <v>0</v>
      </c>
    </row>
    <row r="21" spans="1:8" ht="15">
      <c r="A21" s="1"/>
      <c r="B21" s="2"/>
      <c r="C21" s="298"/>
      <c r="D21" s="300"/>
      <c r="E21" s="301"/>
      <c r="F21" s="302"/>
      <c r="G21" s="301"/>
      <c r="H21" s="451"/>
    </row>
    <row r="22" spans="1:8" ht="15.75" thickBot="1">
      <c r="A22" s="1"/>
      <c r="B22" s="2"/>
      <c r="C22" s="3" t="s">
        <v>448</v>
      </c>
      <c r="D22" s="153"/>
      <c r="E22" s="154"/>
      <c r="F22" s="154"/>
      <c r="G22" s="154"/>
      <c r="H22" s="608">
        <f>SUM(H8:H21)*0.05</f>
        <v>0</v>
      </c>
    </row>
    <row r="23" spans="1:8">
      <c r="A23" s="1"/>
      <c r="B23" s="1"/>
      <c r="D23" s="1"/>
      <c r="F23" s="1"/>
      <c r="H23" s="1"/>
    </row>
    <row r="24" spans="1:8" ht="15.75">
      <c r="A24" s="1"/>
      <c r="B24" s="2"/>
      <c r="C24" s="2"/>
      <c r="D24" s="303" t="s">
        <v>2</v>
      </c>
      <c r="E24" s="445"/>
      <c r="F24" s="155"/>
      <c r="G24" s="155"/>
      <c r="H24" s="449">
        <f>SUM(H8:H23)</f>
        <v>0</v>
      </c>
    </row>
    <row r="25" spans="1:8">
      <c r="A25" s="1"/>
      <c r="B25" s="1"/>
      <c r="D25" s="1"/>
      <c r="E25" s="445"/>
      <c r="F25" s="296"/>
      <c r="G25" s="296"/>
      <c r="H25" s="447"/>
    </row>
    <row r="26" spans="1:8" ht="15.75">
      <c r="A26" s="1"/>
      <c r="B26" s="2"/>
      <c r="C26" s="2"/>
      <c r="D26" s="303" t="s">
        <v>1</v>
      </c>
      <c r="E26" s="445"/>
      <c r="F26" s="155"/>
      <c r="G26" s="155"/>
      <c r="H26" s="449">
        <f>H24*0.22</f>
        <v>0</v>
      </c>
    </row>
    <row r="27" spans="1:8">
      <c r="A27" s="1"/>
      <c r="B27" s="1"/>
      <c r="D27" s="1"/>
      <c r="E27" s="445"/>
      <c r="F27" s="296"/>
      <c r="G27" s="296"/>
      <c r="H27" s="447"/>
    </row>
    <row r="28" spans="1:8" ht="18">
      <c r="A28" s="1"/>
      <c r="B28" s="2"/>
      <c r="C28" s="2"/>
      <c r="D28" s="290" t="s">
        <v>0</v>
      </c>
      <c r="E28" s="444"/>
      <c r="F28" s="444"/>
      <c r="G28" s="444"/>
      <c r="H28" s="448">
        <f>H24+H26</f>
        <v>0</v>
      </c>
    </row>
    <row r="29" spans="1:8">
      <c r="A29" s="1"/>
      <c r="B29" s="1"/>
      <c r="D29" s="1"/>
      <c r="F29" s="1"/>
    </row>
    <row r="30" spans="1:8">
      <c r="A30" s="1"/>
      <c r="B30" s="1"/>
      <c r="D30" s="1"/>
      <c r="F30" s="1"/>
      <c r="H30" s="1"/>
    </row>
    <row r="31" spans="1:8" ht="12.75" customHeight="1">
      <c r="A31" s="1"/>
      <c r="B31" s="1"/>
      <c r="C31" s="969" t="s">
        <v>449</v>
      </c>
      <c r="D31" s="969"/>
      <c r="E31" s="969"/>
      <c r="F31" s="969"/>
      <c r="G31" s="969"/>
      <c r="H31" s="304"/>
    </row>
    <row r="32" spans="1:8">
      <c r="A32" s="1"/>
      <c r="B32" s="1"/>
      <c r="C32" s="969"/>
      <c r="D32" s="969"/>
      <c r="E32" s="969"/>
      <c r="F32" s="969"/>
      <c r="G32" s="969"/>
      <c r="H32" s="304"/>
    </row>
    <row r="33" spans="1:12">
      <c r="A33" s="1"/>
      <c r="B33" s="1"/>
      <c r="C33" s="969"/>
      <c r="D33" s="969"/>
      <c r="E33" s="969"/>
      <c r="F33" s="969"/>
      <c r="G33" s="969"/>
      <c r="H33" s="304"/>
    </row>
    <row r="34" spans="1:12">
      <c r="A34" s="1"/>
      <c r="B34" s="1"/>
      <c r="C34" s="969"/>
      <c r="D34" s="969"/>
      <c r="E34" s="969"/>
      <c r="F34" s="969"/>
      <c r="G34" s="969"/>
      <c r="H34" s="304"/>
    </row>
    <row r="35" spans="1:12">
      <c r="A35" s="1"/>
      <c r="B35" s="1"/>
      <c r="D35" s="1"/>
      <c r="F35" s="1"/>
      <c r="H35" s="1"/>
    </row>
    <row r="36" spans="1:12" ht="12.75" customHeight="1">
      <c r="A36" s="1"/>
      <c r="B36" s="1"/>
      <c r="C36" s="969" t="s">
        <v>450</v>
      </c>
      <c r="D36" s="969"/>
      <c r="E36" s="969"/>
      <c r="F36" s="969"/>
      <c r="G36" s="969"/>
      <c r="H36" s="304"/>
    </row>
    <row r="37" spans="1:12">
      <c r="A37" s="1"/>
      <c r="B37" s="1"/>
      <c r="C37" s="969"/>
      <c r="D37" s="969"/>
      <c r="E37" s="969"/>
      <c r="F37" s="969"/>
      <c r="G37" s="969"/>
      <c r="H37" s="304"/>
    </row>
    <row r="38" spans="1:12">
      <c r="A38" s="1"/>
      <c r="B38" s="1"/>
      <c r="C38" s="969"/>
      <c r="D38" s="969"/>
      <c r="E38" s="969"/>
      <c r="F38" s="969"/>
      <c r="G38" s="969"/>
      <c r="H38" s="305"/>
      <c r="I38" s="305"/>
      <c r="J38" s="305"/>
      <c r="K38" s="305"/>
      <c r="L38" s="305"/>
    </row>
    <row r="39" spans="1:12">
      <c r="A39" s="1"/>
      <c r="B39" s="1"/>
      <c r="C39" s="969"/>
      <c r="D39" s="969"/>
      <c r="E39" s="969"/>
      <c r="F39" s="969"/>
      <c r="G39" s="969"/>
      <c r="H39" s="305"/>
      <c r="I39" s="305"/>
      <c r="J39" s="305"/>
      <c r="K39" s="305"/>
      <c r="L39" s="305"/>
    </row>
    <row r="40" spans="1:12">
      <c r="A40" s="1"/>
      <c r="B40" s="1"/>
      <c r="C40" s="969"/>
      <c r="D40" s="969"/>
      <c r="E40" s="969"/>
      <c r="F40" s="969"/>
      <c r="G40" s="304"/>
      <c r="H40" s="305"/>
      <c r="I40" s="305"/>
      <c r="J40" s="305"/>
      <c r="K40" s="305"/>
      <c r="L40" s="305"/>
    </row>
    <row r="41" spans="1:12">
      <c r="A41" s="1"/>
      <c r="B41" s="1"/>
      <c r="D41" s="1"/>
      <c r="F41" s="1"/>
      <c r="H41" s="305"/>
      <c r="I41" s="305"/>
      <c r="J41" s="305"/>
      <c r="K41" s="305"/>
      <c r="L41" s="305"/>
    </row>
    <row r="42" spans="1:12" ht="12.75" customHeight="1">
      <c r="A42" s="1"/>
      <c r="B42" s="1"/>
      <c r="C42" s="969" t="s">
        <v>451</v>
      </c>
      <c r="D42" s="969"/>
      <c r="E42" s="969"/>
      <c r="F42" s="969"/>
      <c r="G42" s="969"/>
      <c r="H42" s="305"/>
      <c r="I42" s="305"/>
      <c r="J42" s="305"/>
      <c r="K42" s="305"/>
      <c r="L42" s="305"/>
    </row>
    <row r="43" spans="1:12">
      <c r="A43" s="1"/>
      <c r="B43" s="1"/>
      <c r="C43" s="969"/>
      <c r="D43" s="969"/>
      <c r="E43" s="969"/>
      <c r="F43" s="969"/>
      <c r="G43" s="969"/>
      <c r="H43" s="305"/>
      <c r="I43" s="305"/>
      <c r="J43" s="305"/>
      <c r="K43" s="305"/>
      <c r="L43" s="305"/>
    </row>
    <row r="44" spans="1:12">
      <c r="A44" s="1"/>
      <c r="B44" s="1"/>
      <c r="C44" s="969"/>
      <c r="D44" s="969"/>
      <c r="E44" s="969"/>
      <c r="F44" s="969"/>
      <c r="G44" s="969"/>
      <c r="H44" s="305"/>
      <c r="I44" s="305"/>
      <c r="J44" s="305"/>
      <c r="K44" s="305"/>
      <c r="L44" s="305"/>
    </row>
    <row r="45" spans="1:12">
      <c r="A45" s="1"/>
      <c r="B45" s="1"/>
      <c r="C45" s="969"/>
      <c r="D45" s="969"/>
      <c r="E45" s="969"/>
      <c r="F45" s="969"/>
      <c r="G45" s="969"/>
      <c r="H45" s="305"/>
      <c r="I45" s="305"/>
      <c r="J45" s="305"/>
      <c r="K45" s="305"/>
      <c r="L45" s="305"/>
    </row>
    <row r="46" spans="1:12">
      <c r="A46" s="1"/>
      <c r="B46" s="304"/>
      <c r="C46" s="969"/>
      <c r="D46" s="969"/>
      <c r="E46" s="969"/>
      <c r="F46" s="969"/>
      <c r="G46" s="304"/>
      <c r="H46" s="304"/>
    </row>
    <row r="47" spans="1:12">
      <c r="C47" s="969"/>
      <c r="D47" s="969"/>
      <c r="E47" s="969"/>
      <c r="F47" s="969"/>
    </row>
    <row r="49" spans="1:12" s="313" customFormat="1" ht="12.95" customHeight="1">
      <c r="A49" s="307" t="s">
        <v>452</v>
      </c>
      <c r="B49" s="308"/>
      <c r="C49" s="309" t="s">
        <v>453</v>
      </c>
      <c r="D49" s="309" t="s">
        <v>454</v>
      </c>
      <c r="E49" s="310" t="s">
        <v>290</v>
      </c>
      <c r="F49" s="310" t="s">
        <v>289</v>
      </c>
      <c r="G49" s="311" t="s">
        <v>455</v>
      </c>
      <c r="H49" s="312" t="s">
        <v>456</v>
      </c>
      <c r="L49" s="1"/>
    </row>
    <row r="50" spans="1:12" s="313" customFormat="1" thickBot="1">
      <c r="A50" s="314" t="s">
        <v>457</v>
      </c>
      <c r="B50" s="315"/>
      <c r="C50" s="316" t="s">
        <v>457</v>
      </c>
      <c r="D50" s="317"/>
      <c r="E50" s="318" t="s">
        <v>457</v>
      </c>
      <c r="F50" s="319"/>
      <c r="G50" s="320" t="s">
        <v>458</v>
      </c>
      <c r="H50" s="321"/>
    </row>
    <row r="51" spans="1:12" ht="13.5" thickTop="1">
      <c r="A51" s="322" t="s">
        <v>11</v>
      </c>
      <c r="B51" s="323"/>
      <c r="C51" s="324" t="s">
        <v>10</v>
      </c>
      <c r="D51" s="325"/>
      <c r="E51" s="326"/>
      <c r="F51" s="327"/>
      <c r="G51" s="326"/>
      <c r="H51" s="328"/>
    </row>
    <row r="52" spans="1:12">
      <c r="A52" s="329"/>
      <c r="B52" s="329"/>
      <c r="C52" s="330"/>
      <c r="D52" s="331"/>
      <c r="E52" s="332"/>
      <c r="F52" s="333"/>
      <c r="G52" s="813"/>
      <c r="H52" s="793"/>
    </row>
    <row r="53" spans="1:12">
      <c r="A53" s="335" t="s">
        <v>459</v>
      </c>
      <c r="B53" s="336"/>
      <c r="C53" s="337" t="s">
        <v>15</v>
      </c>
      <c r="D53" s="331"/>
      <c r="E53" s="332"/>
      <c r="F53" s="333"/>
      <c r="G53" s="813"/>
      <c r="H53" s="793"/>
    </row>
    <row r="54" spans="1:12" ht="25.5">
      <c r="A54" s="329">
        <v>11</v>
      </c>
      <c r="B54" s="329">
        <v>122</v>
      </c>
      <c r="C54" s="330" t="s">
        <v>460</v>
      </c>
      <c r="D54" s="338"/>
      <c r="E54" s="888">
        <v>0.19</v>
      </c>
      <c r="F54" s="340" t="s">
        <v>298</v>
      </c>
      <c r="G54" s="814">
        <v>0</v>
      </c>
      <c r="H54" s="794">
        <f>E54*G54</f>
        <v>0</v>
      </c>
    </row>
    <row r="55" spans="1:12">
      <c r="A55" s="329"/>
      <c r="B55" s="329"/>
      <c r="C55" s="330"/>
      <c r="D55" s="331"/>
      <c r="E55" s="889"/>
      <c r="F55" s="333"/>
      <c r="G55" s="815"/>
      <c r="H55" s="793"/>
    </row>
    <row r="56" spans="1:12" ht="25.5">
      <c r="A56" s="329">
        <v>11</v>
      </c>
      <c r="B56" s="329">
        <v>222</v>
      </c>
      <c r="C56" s="330" t="s">
        <v>461</v>
      </c>
      <c r="D56" s="338"/>
      <c r="E56" s="888">
        <v>11</v>
      </c>
      <c r="F56" s="343" t="s">
        <v>13</v>
      </c>
      <c r="G56" s="814">
        <v>0</v>
      </c>
      <c r="H56" s="794">
        <f>E56*G56</f>
        <v>0</v>
      </c>
    </row>
    <row r="57" spans="1:12">
      <c r="A57" s="329"/>
      <c r="B57" s="329"/>
      <c r="C57" s="330"/>
      <c r="D57" s="331"/>
      <c r="E57" s="889"/>
      <c r="F57" s="333"/>
      <c r="G57" s="815"/>
      <c r="H57" s="793"/>
    </row>
    <row r="58" spans="1:12">
      <c r="A58" s="335" t="s">
        <v>462</v>
      </c>
      <c r="B58" s="336"/>
      <c r="C58" s="337" t="s">
        <v>14</v>
      </c>
      <c r="D58" s="344"/>
      <c r="E58" s="890"/>
      <c r="F58" s="346"/>
      <c r="G58" s="816"/>
      <c r="H58" s="795"/>
    </row>
    <row r="59" spans="1:12">
      <c r="A59" s="349" t="s">
        <v>463</v>
      </c>
      <c r="B59" s="350"/>
      <c r="C59" s="351" t="s">
        <v>464</v>
      </c>
      <c r="D59" s="352"/>
      <c r="E59" s="891"/>
      <c r="F59" s="354"/>
      <c r="G59" s="817"/>
      <c r="H59" s="796"/>
    </row>
    <row r="60" spans="1:12" ht="25.5">
      <c r="A60" s="329">
        <v>12</v>
      </c>
      <c r="B60" s="329">
        <v>112</v>
      </c>
      <c r="C60" s="330" t="s">
        <v>465</v>
      </c>
      <c r="D60" s="338"/>
      <c r="E60" s="892">
        <v>15</v>
      </c>
      <c r="F60" s="358" t="s">
        <v>336</v>
      </c>
      <c r="G60" s="814">
        <v>0</v>
      </c>
      <c r="H60" s="794">
        <f>E60*G60</f>
        <v>0</v>
      </c>
    </row>
    <row r="61" spans="1:12">
      <c r="A61" s="329"/>
      <c r="B61" s="329"/>
      <c r="C61" s="330"/>
      <c r="D61" s="338"/>
      <c r="E61" s="892"/>
      <c r="F61" s="358"/>
      <c r="G61" s="818"/>
      <c r="H61" s="793"/>
    </row>
    <row r="62" spans="1:12">
      <c r="A62" s="359" t="s">
        <v>466</v>
      </c>
      <c r="B62" s="350"/>
      <c r="C62" s="351" t="s">
        <v>467</v>
      </c>
      <c r="D62" s="360"/>
      <c r="E62" s="893"/>
      <c r="F62" s="361"/>
      <c r="G62" s="819"/>
      <c r="H62" s="797"/>
    </row>
    <row r="63" spans="1:12" ht="14.25">
      <c r="A63" s="362">
        <v>12</v>
      </c>
      <c r="B63" s="362">
        <v>231</v>
      </c>
      <c r="C63" s="363" t="s">
        <v>468</v>
      </c>
      <c r="D63" s="364"/>
      <c r="E63" s="888">
        <v>40</v>
      </c>
      <c r="F63" s="358" t="s">
        <v>469</v>
      </c>
      <c r="G63" s="814">
        <v>0</v>
      </c>
      <c r="H63" s="794">
        <f>E63*G63</f>
        <v>0</v>
      </c>
    </row>
    <row r="64" spans="1:12">
      <c r="A64" s="362"/>
      <c r="B64" s="362"/>
      <c r="C64" s="363"/>
      <c r="D64" s="364"/>
      <c r="E64" s="888"/>
      <c r="F64" s="358"/>
      <c r="G64" s="818"/>
      <c r="H64" s="794"/>
    </row>
    <row r="65" spans="1:9" ht="25.5">
      <c r="A65" s="362" t="s">
        <v>470</v>
      </c>
      <c r="B65" s="362">
        <v>278</v>
      </c>
      <c r="C65" s="363" t="s">
        <v>471</v>
      </c>
      <c r="D65" s="366" t="s">
        <v>472</v>
      </c>
      <c r="E65" s="888">
        <v>1</v>
      </c>
      <c r="F65" s="367" t="s">
        <v>13</v>
      </c>
      <c r="G65" s="814">
        <v>0</v>
      </c>
      <c r="H65" s="794">
        <f>E65*G65</f>
        <v>0</v>
      </c>
    </row>
    <row r="66" spans="1:9">
      <c r="A66" s="335"/>
      <c r="B66" s="336"/>
      <c r="C66" s="337"/>
      <c r="D66" s="338"/>
      <c r="E66" s="892"/>
      <c r="F66" s="358"/>
      <c r="G66" s="818"/>
      <c r="H66" s="794"/>
    </row>
    <row r="67" spans="1:9" s="4" customFormat="1" ht="25.5">
      <c r="A67" s="362">
        <v>12</v>
      </c>
      <c r="B67" s="362">
        <v>283</v>
      </c>
      <c r="C67" s="363" t="s">
        <v>473</v>
      </c>
      <c r="D67" s="364" t="s">
        <v>474</v>
      </c>
      <c r="E67" s="888">
        <v>3</v>
      </c>
      <c r="F67" s="367" t="s">
        <v>13</v>
      </c>
      <c r="G67" s="814">
        <v>0</v>
      </c>
      <c r="H67" s="794">
        <f>E67*G67</f>
        <v>0</v>
      </c>
    </row>
    <row r="68" spans="1:9" s="369" customFormat="1">
      <c r="A68" s="362"/>
      <c r="B68" s="362"/>
      <c r="C68" s="363"/>
      <c r="D68" s="364"/>
      <c r="E68" s="888"/>
      <c r="F68" s="367"/>
      <c r="G68" s="818"/>
      <c r="H68" s="794"/>
    </row>
    <row r="69" spans="1:9" ht="15">
      <c r="A69" s="329" t="s">
        <v>470</v>
      </c>
      <c r="B69" s="329">
        <v>286</v>
      </c>
      <c r="C69" s="136" t="s">
        <v>475</v>
      </c>
      <c r="D69" s="338" t="s">
        <v>476</v>
      </c>
      <c r="E69" s="892">
        <v>0.4</v>
      </c>
      <c r="F69" s="358" t="s">
        <v>336</v>
      </c>
      <c r="G69" s="814">
        <v>0</v>
      </c>
      <c r="H69" s="794">
        <f>E69*G69</f>
        <v>0</v>
      </c>
      <c r="I69" s="2"/>
    </row>
    <row r="70" spans="1:9" ht="15">
      <c r="A70" s="329"/>
      <c r="B70" s="329"/>
      <c r="C70" s="136"/>
      <c r="D70" s="338"/>
      <c r="E70" s="892"/>
      <c r="F70" s="358"/>
      <c r="G70" s="818"/>
      <c r="H70" s="793"/>
      <c r="I70" s="2"/>
    </row>
    <row r="71" spans="1:9" ht="15">
      <c r="A71" s="359" t="s">
        <v>477</v>
      </c>
      <c r="B71" s="350"/>
      <c r="C71" s="351" t="s">
        <v>478</v>
      </c>
      <c r="D71" s="352"/>
      <c r="E71" s="891"/>
      <c r="F71" s="354"/>
      <c r="G71" s="817"/>
      <c r="H71" s="796"/>
      <c r="I71" s="2"/>
    </row>
    <row r="72" spans="1:9" ht="25.5">
      <c r="A72" s="329">
        <v>12</v>
      </c>
      <c r="B72" s="329">
        <v>316</v>
      </c>
      <c r="C72" s="330" t="s">
        <v>479</v>
      </c>
      <c r="D72" s="338"/>
      <c r="E72" s="892">
        <v>60</v>
      </c>
      <c r="F72" s="358" t="s">
        <v>336</v>
      </c>
      <c r="G72" s="814">
        <v>0</v>
      </c>
      <c r="H72" s="794">
        <f>E72*G72</f>
        <v>0</v>
      </c>
      <c r="I72" s="2"/>
    </row>
    <row r="73" spans="1:9" ht="15">
      <c r="A73" s="329"/>
      <c r="B73" s="329"/>
      <c r="C73" s="330"/>
      <c r="D73" s="338"/>
      <c r="E73" s="892"/>
      <c r="F73" s="358"/>
      <c r="G73" s="818"/>
      <c r="H73" s="794"/>
      <c r="I73" s="2"/>
    </row>
    <row r="74" spans="1:9" ht="25.5">
      <c r="A74" s="329">
        <v>12</v>
      </c>
      <c r="B74" s="329">
        <v>322</v>
      </c>
      <c r="C74" s="330" t="s">
        <v>480</v>
      </c>
      <c r="D74" s="338"/>
      <c r="E74" s="892">
        <v>1100</v>
      </c>
      <c r="F74" s="358" t="s">
        <v>336</v>
      </c>
      <c r="G74" s="814">
        <v>0</v>
      </c>
      <c r="H74" s="794">
        <f>E74*G74</f>
        <v>0</v>
      </c>
    </row>
    <row r="75" spans="1:9">
      <c r="A75" s="329"/>
      <c r="B75" s="329"/>
      <c r="C75" s="330"/>
      <c r="D75" s="338"/>
      <c r="E75" s="892"/>
      <c r="F75" s="358"/>
      <c r="G75" s="818"/>
      <c r="H75" s="794"/>
    </row>
    <row r="76" spans="1:9" ht="45">
      <c r="A76" s="329">
        <v>12</v>
      </c>
      <c r="B76" s="329">
        <v>372</v>
      </c>
      <c r="C76" s="330" t="s">
        <v>481</v>
      </c>
      <c r="D76" s="370" t="s">
        <v>482</v>
      </c>
      <c r="E76" s="892">
        <v>45</v>
      </c>
      <c r="F76" s="358" t="s">
        <v>336</v>
      </c>
      <c r="G76" s="814">
        <v>0</v>
      </c>
      <c r="H76" s="794">
        <f>E76*G76</f>
        <v>0</v>
      </c>
    </row>
    <row r="77" spans="1:9">
      <c r="A77" s="329"/>
      <c r="B77" s="329"/>
      <c r="C77" s="330"/>
      <c r="D77" s="370"/>
      <c r="E77" s="892"/>
      <c r="F77" s="358"/>
      <c r="G77" s="818"/>
      <c r="H77" s="794"/>
    </row>
    <row r="78" spans="1:9" ht="25.5">
      <c r="A78" s="329">
        <v>12</v>
      </c>
      <c r="B78" s="329">
        <v>382</v>
      </c>
      <c r="C78" s="330" t="s">
        <v>483</v>
      </c>
      <c r="D78" s="338"/>
      <c r="E78" s="892">
        <v>15</v>
      </c>
      <c r="F78" s="358" t="s">
        <v>469</v>
      </c>
      <c r="G78" s="814">
        <v>0</v>
      </c>
      <c r="H78" s="794">
        <f>E78*G78</f>
        <v>0</v>
      </c>
    </row>
    <row r="79" spans="1:9">
      <c r="A79" s="329"/>
      <c r="B79" s="329"/>
      <c r="C79" s="330"/>
      <c r="D79" s="338"/>
      <c r="E79" s="892"/>
      <c r="F79" s="358"/>
      <c r="G79" s="818"/>
      <c r="H79" s="793"/>
    </row>
    <row r="80" spans="1:9">
      <c r="A80" s="359" t="s">
        <v>484</v>
      </c>
      <c r="B80" s="350"/>
      <c r="C80" s="351" t="s">
        <v>485</v>
      </c>
      <c r="D80" s="352"/>
      <c r="E80" s="891"/>
      <c r="F80" s="354"/>
      <c r="G80" s="817"/>
      <c r="H80" s="796"/>
    </row>
    <row r="81" spans="1:14" ht="25.5">
      <c r="A81" s="329">
        <v>12</v>
      </c>
      <c r="B81" s="329">
        <v>411</v>
      </c>
      <c r="C81" s="330" t="s">
        <v>486</v>
      </c>
      <c r="D81" s="338" t="s">
        <v>487</v>
      </c>
      <c r="E81" s="892">
        <v>5</v>
      </c>
      <c r="F81" s="358" t="s">
        <v>469</v>
      </c>
      <c r="G81" s="814">
        <v>0</v>
      </c>
      <c r="H81" s="794">
        <f>E81*G81</f>
        <v>0</v>
      </c>
    </row>
    <row r="82" spans="1:14">
      <c r="A82" s="329"/>
      <c r="B82" s="329"/>
      <c r="C82" s="330"/>
      <c r="D82" s="338"/>
      <c r="E82" s="892"/>
      <c r="F82" s="358"/>
      <c r="G82" s="818"/>
      <c r="H82" s="794"/>
    </row>
    <row r="83" spans="1:14" ht="25.5">
      <c r="A83" s="329">
        <v>12</v>
      </c>
      <c r="B83" s="329">
        <v>463</v>
      </c>
      <c r="C83" s="330" t="s">
        <v>488</v>
      </c>
      <c r="D83" s="338" t="s">
        <v>489</v>
      </c>
      <c r="E83" s="892">
        <v>30</v>
      </c>
      <c r="F83" s="358" t="s">
        <v>336</v>
      </c>
      <c r="G83" s="814">
        <v>0</v>
      </c>
      <c r="H83" s="794">
        <f>E83*G83</f>
        <v>0</v>
      </c>
      <c r="I83" s="371"/>
    </row>
    <row r="84" spans="1:14" ht="13.5" thickBot="1">
      <c r="A84" s="372"/>
      <c r="B84" s="372"/>
      <c r="C84" s="373"/>
      <c r="D84" s="374"/>
      <c r="E84" s="375"/>
      <c r="F84" s="376"/>
      <c r="G84" s="820"/>
      <c r="H84" s="798"/>
    </row>
    <row r="85" spans="1:14" ht="15.75">
      <c r="A85" s="378" t="s">
        <v>11</v>
      </c>
      <c r="B85" s="379"/>
      <c r="C85" s="380" t="s">
        <v>10</v>
      </c>
      <c r="D85" s="325"/>
      <c r="E85" s="381"/>
      <c r="F85" s="382"/>
      <c r="G85" s="821" t="s">
        <v>490</v>
      </c>
      <c r="H85" s="799">
        <f>SUM(H52:H83)</f>
        <v>0</v>
      </c>
      <c r="I85" s="2"/>
    </row>
    <row r="86" spans="1:14" ht="15">
      <c r="A86" s="286"/>
      <c r="B86" s="286"/>
      <c r="C86" s="2"/>
      <c r="D86" s="383"/>
      <c r="E86" s="295"/>
      <c r="F86" s="384"/>
      <c r="G86" s="822"/>
      <c r="H86" s="800"/>
    </row>
    <row r="87" spans="1:14">
      <c r="A87" s="307" t="s">
        <v>452</v>
      </c>
      <c r="B87" s="308"/>
      <c r="C87" s="309" t="s">
        <v>453</v>
      </c>
      <c r="D87" s="309" t="s">
        <v>454</v>
      </c>
      <c r="E87" s="310" t="s">
        <v>290</v>
      </c>
      <c r="F87" s="310" t="s">
        <v>289</v>
      </c>
      <c r="G87" s="823" t="s">
        <v>455</v>
      </c>
      <c r="H87" s="801" t="s">
        <v>456</v>
      </c>
    </row>
    <row r="88" spans="1:14" ht="13.5" thickBot="1">
      <c r="A88" s="314" t="s">
        <v>457</v>
      </c>
      <c r="B88" s="315"/>
      <c r="C88" s="316" t="s">
        <v>457</v>
      </c>
      <c r="D88" s="317"/>
      <c r="E88" s="318" t="s">
        <v>457</v>
      </c>
      <c r="F88" s="319"/>
      <c r="G88" s="824" t="s">
        <v>458</v>
      </c>
      <c r="H88" s="802"/>
    </row>
    <row r="89" spans="1:14" ht="13.5" thickTop="1">
      <c r="A89" s="322" t="s">
        <v>9</v>
      </c>
      <c r="B89" s="323"/>
      <c r="C89" s="324" t="s">
        <v>316</v>
      </c>
      <c r="D89" s="325"/>
      <c r="E89" s="326"/>
      <c r="F89" s="327"/>
      <c r="G89" s="825"/>
      <c r="H89" s="803"/>
    </row>
    <row r="90" spans="1:14">
      <c r="G90" s="826"/>
      <c r="H90" s="804"/>
    </row>
    <row r="91" spans="1:14">
      <c r="A91" s="359" t="s">
        <v>491</v>
      </c>
      <c r="B91" s="350"/>
      <c r="C91" s="351" t="s">
        <v>20</v>
      </c>
      <c r="D91" s="352"/>
      <c r="E91" s="353"/>
      <c r="F91" s="354"/>
      <c r="G91" s="827"/>
      <c r="H91" s="796"/>
      <c r="I91" s="964"/>
      <c r="J91" s="965"/>
      <c r="K91" s="965"/>
      <c r="L91" s="965"/>
      <c r="M91" s="965"/>
      <c r="N91" s="965"/>
    </row>
    <row r="92" spans="1:14" ht="25.5">
      <c r="A92" s="386" t="s">
        <v>19</v>
      </c>
      <c r="B92" s="329">
        <v>113</v>
      </c>
      <c r="C92" s="387" t="s">
        <v>492</v>
      </c>
      <c r="D92" s="344"/>
      <c r="E92" s="348">
        <v>156</v>
      </c>
      <c r="F92" s="358" t="s">
        <v>321</v>
      </c>
      <c r="G92" s="814">
        <v>0</v>
      </c>
      <c r="H92" s="794">
        <f>E92*G92</f>
        <v>0</v>
      </c>
      <c r="I92" s="965"/>
      <c r="J92" s="965"/>
      <c r="K92" s="965"/>
      <c r="L92" s="965"/>
      <c r="M92" s="965"/>
      <c r="N92" s="965"/>
    </row>
    <row r="93" spans="1:14">
      <c r="A93" s="329"/>
      <c r="B93" s="329"/>
      <c r="C93" s="387"/>
      <c r="D93" s="344"/>
      <c r="E93" s="348"/>
      <c r="F93" s="358"/>
      <c r="G93" s="816"/>
      <c r="H93" s="794"/>
      <c r="I93" s="965"/>
      <c r="J93" s="965"/>
      <c r="K93" s="965"/>
      <c r="L93" s="965"/>
      <c r="M93" s="965"/>
      <c r="N93" s="965"/>
    </row>
    <row r="94" spans="1:14" ht="25.5">
      <c r="A94" s="386" t="s">
        <v>19</v>
      </c>
      <c r="B94" s="329">
        <v>114</v>
      </c>
      <c r="C94" s="387" t="s">
        <v>493</v>
      </c>
      <c r="D94" s="344"/>
      <c r="E94" s="348">
        <v>264</v>
      </c>
      <c r="F94" s="358" t="s">
        <v>321</v>
      </c>
      <c r="G94" s="814">
        <v>0</v>
      </c>
      <c r="H94" s="794">
        <f>E94*G94</f>
        <v>0</v>
      </c>
      <c r="I94" s="388"/>
      <c r="J94" s="388"/>
      <c r="K94" s="388"/>
      <c r="L94" s="388"/>
      <c r="M94" s="388"/>
      <c r="N94" s="388"/>
    </row>
    <row r="95" spans="1:14" ht="18.75">
      <c r="A95" s="329"/>
      <c r="B95" s="329"/>
      <c r="C95" s="387"/>
      <c r="D95" s="344"/>
      <c r="E95" s="348"/>
      <c r="F95" s="358"/>
      <c r="G95" s="816"/>
      <c r="H95" s="794"/>
      <c r="I95" s="388"/>
      <c r="J95" s="388"/>
      <c r="K95" s="388"/>
      <c r="L95" s="388"/>
      <c r="M95" s="388"/>
      <c r="N95" s="388"/>
    </row>
    <row r="96" spans="1:14" ht="25.5">
      <c r="A96" s="329">
        <v>21</v>
      </c>
      <c r="B96" s="329">
        <v>234</v>
      </c>
      <c r="C96" s="330" t="s">
        <v>494</v>
      </c>
      <c r="D96" s="338"/>
      <c r="E96" s="368">
        <v>1665</v>
      </c>
      <c r="F96" s="358" t="s">
        <v>321</v>
      </c>
      <c r="G96" s="814">
        <v>0</v>
      </c>
      <c r="H96" s="794">
        <f>E96*G96</f>
        <v>0</v>
      </c>
    </row>
    <row r="97" spans="1:14">
      <c r="A97" s="329"/>
      <c r="B97" s="329"/>
      <c r="C97" s="330"/>
      <c r="D97" s="338"/>
      <c r="E97" s="368"/>
      <c r="F97" s="358"/>
      <c r="G97" s="818"/>
      <c r="H97" s="794"/>
    </row>
    <row r="98" spans="1:14" ht="25.5">
      <c r="A98" s="329">
        <v>21</v>
      </c>
      <c r="B98" s="329">
        <v>243</v>
      </c>
      <c r="C98" s="330" t="s">
        <v>495</v>
      </c>
      <c r="D98" s="338"/>
      <c r="E98" s="368">
        <v>185</v>
      </c>
      <c r="F98" s="358" t="s">
        <v>321</v>
      </c>
      <c r="G98" s="814">
        <v>0</v>
      </c>
      <c r="H98" s="794">
        <f>E98*G98</f>
        <v>0</v>
      </c>
    </row>
    <row r="99" spans="1:14">
      <c r="A99" s="329"/>
      <c r="B99" s="329"/>
      <c r="C99" s="330"/>
      <c r="D99" s="338"/>
      <c r="E99" s="368"/>
      <c r="F99" s="358"/>
      <c r="G99" s="818"/>
      <c r="H99" s="794"/>
      <c r="J99" s="1" t="s">
        <v>294</v>
      </c>
    </row>
    <row r="100" spans="1:14" ht="63.75">
      <c r="A100" s="329">
        <v>21</v>
      </c>
      <c r="B100" s="329">
        <v>324</v>
      </c>
      <c r="C100" s="330" t="s">
        <v>496</v>
      </c>
      <c r="D100" s="338"/>
      <c r="E100" s="368">
        <v>134</v>
      </c>
      <c r="F100" s="358" t="s">
        <v>321</v>
      </c>
      <c r="G100" s="814">
        <v>0</v>
      </c>
      <c r="H100" s="794">
        <f>E100*G100</f>
        <v>0</v>
      </c>
    </row>
    <row r="101" spans="1:14">
      <c r="A101" s="329"/>
      <c r="B101" s="329"/>
      <c r="C101" s="330"/>
      <c r="D101" s="338"/>
      <c r="E101" s="368"/>
      <c r="F101" s="358"/>
      <c r="G101" s="818"/>
      <c r="H101" s="794"/>
    </row>
    <row r="102" spans="1:14" ht="63.75">
      <c r="A102" s="329">
        <v>21</v>
      </c>
      <c r="B102" s="329">
        <v>364</v>
      </c>
      <c r="C102" s="330" t="s">
        <v>497</v>
      </c>
      <c r="D102" s="338"/>
      <c r="E102" s="368">
        <v>30</v>
      </c>
      <c r="F102" s="358" t="s">
        <v>321</v>
      </c>
      <c r="G102" s="814">
        <v>0</v>
      </c>
      <c r="H102" s="794">
        <f>E102*G102</f>
        <v>0</v>
      </c>
    </row>
    <row r="103" spans="1:14">
      <c r="A103" s="329"/>
      <c r="B103" s="329"/>
      <c r="C103" s="330"/>
      <c r="D103" s="338"/>
      <c r="E103" s="368"/>
      <c r="F103" s="358"/>
      <c r="G103" s="818"/>
      <c r="H103" s="794"/>
    </row>
    <row r="104" spans="1:14" ht="25.5">
      <c r="A104" s="329">
        <v>21</v>
      </c>
      <c r="B104" s="329">
        <v>752</v>
      </c>
      <c r="C104" s="330" t="s">
        <v>498</v>
      </c>
      <c r="D104" s="331"/>
      <c r="E104" s="334">
        <v>73</v>
      </c>
      <c r="F104" s="358" t="s">
        <v>321</v>
      </c>
      <c r="G104" s="814">
        <v>0</v>
      </c>
      <c r="H104" s="794">
        <f>E104*G104</f>
        <v>0</v>
      </c>
    </row>
    <row r="105" spans="1:14">
      <c r="A105" s="329"/>
      <c r="B105" s="329"/>
      <c r="C105" s="330"/>
      <c r="D105" s="331"/>
      <c r="E105" s="334"/>
      <c r="F105" s="358"/>
      <c r="G105" s="815"/>
      <c r="H105" s="805"/>
    </row>
    <row r="106" spans="1:14">
      <c r="A106" s="359" t="s">
        <v>499</v>
      </c>
      <c r="B106" s="350"/>
      <c r="C106" s="351" t="s">
        <v>17</v>
      </c>
      <c r="D106" s="352"/>
      <c r="E106" s="356"/>
      <c r="F106" s="354"/>
      <c r="G106" s="817"/>
      <c r="H106" s="796"/>
    </row>
    <row r="107" spans="1:14" ht="25.5">
      <c r="A107" s="329">
        <v>22</v>
      </c>
      <c r="B107" s="329">
        <v>113</v>
      </c>
      <c r="C107" s="330" t="s">
        <v>500</v>
      </c>
      <c r="D107" s="331"/>
      <c r="E107" s="334">
        <v>2131</v>
      </c>
      <c r="F107" s="358" t="s">
        <v>336</v>
      </c>
      <c r="G107" s="814">
        <v>0</v>
      </c>
      <c r="H107" s="794">
        <f>E107*G107</f>
        <v>0</v>
      </c>
    </row>
    <row r="108" spans="1:14">
      <c r="A108" s="329"/>
      <c r="B108" s="329"/>
      <c r="C108" s="330"/>
      <c r="D108" s="331"/>
      <c r="E108" s="334"/>
      <c r="F108" s="358"/>
      <c r="G108" s="815"/>
      <c r="H108" s="794"/>
    </row>
    <row r="109" spans="1:14" ht="25.5">
      <c r="A109" s="329">
        <v>22</v>
      </c>
      <c r="B109" s="329">
        <v>114</v>
      </c>
      <c r="C109" s="330" t="s">
        <v>501</v>
      </c>
      <c r="D109" s="331"/>
      <c r="E109" s="334">
        <v>237</v>
      </c>
      <c r="F109" s="358" t="s">
        <v>336</v>
      </c>
      <c r="G109" s="814">
        <v>0</v>
      </c>
      <c r="H109" s="794">
        <f>E109*G109</f>
        <v>0</v>
      </c>
    </row>
    <row r="110" spans="1:14">
      <c r="A110" s="329"/>
      <c r="B110" s="329"/>
      <c r="C110" s="330"/>
      <c r="D110" s="331"/>
      <c r="E110" s="334"/>
      <c r="F110" s="358"/>
      <c r="G110" s="815"/>
      <c r="H110" s="805"/>
    </row>
    <row r="111" spans="1:14">
      <c r="A111" s="359" t="s">
        <v>502</v>
      </c>
      <c r="B111" s="350"/>
      <c r="C111" s="351" t="s">
        <v>503</v>
      </c>
      <c r="D111" s="352"/>
      <c r="E111" s="356"/>
      <c r="F111" s="354"/>
      <c r="G111" s="817"/>
      <c r="H111" s="796"/>
      <c r="I111" s="964"/>
      <c r="J111" s="965"/>
      <c r="K111" s="965"/>
      <c r="L111" s="965"/>
      <c r="M111" s="965"/>
      <c r="N111" s="965"/>
    </row>
    <row r="112" spans="1:14" ht="39.75">
      <c r="A112" s="329">
        <v>23</v>
      </c>
      <c r="B112" s="329">
        <v>313</v>
      </c>
      <c r="C112" s="330" t="s">
        <v>504</v>
      </c>
      <c r="D112" s="331"/>
      <c r="E112" s="334">
        <v>3017</v>
      </c>
      <c r="F112" s="358" t="s">
        <v>336</v>
      </c>
      <c r="G112" s="814">
        <v>0</v>
      </c>
      <c r="H112" s="794">
        <f>E112*G112</f>
        <v>0</v>
      </c>
      <c r="I112" s="965"/>
      <c r="J112" s="965"/>
      <c r="K112" s="965"/>
      <c r="L112" s="965"/>
      <c r="M112" s="965"/>
      <c r="N112" s="965"/>
    </row>
    <row r="113" spans="1:14">
      <c r="A113" s="329"/>
      <c r="B113" s="329"/>
      <c r="C113" s="330"/>
      <c r="D113" s="331"/>
      <c r="E113" s="334"/>
      <c r="F113" s="358"/>
      <c r="G113" s="815"/>
      <c r="H113" s="805"/>
      <c r="I113" s="965"/>
      <c r="J113" s="965"/>
      <c r="K113" s="965"/>
      <c r="L113" s="965"/>
      <c r="M113" s="965"/>
      <c r="N113" s="965"/>
    </row>
    <row r="114" spans="1:14">
      <c r="A114" s="359" t="s">
        <v>505</v>
      </c>
      <c r="B114" s="350"/>
      <c r="C114" s="351" t="s">
        <v>506</v>
      </c>
      <c r="D114" s="352"/>
      <c r="E114" s="356"/>
      <c r="F114" s="354"/>
      <c r="G114" s="817"/>
      <c r="H114" s="796"/>
    </row>
    <row r="115" spans="1:14" ht="25.5">
      <c r="A115" s="329">
        <v>24</v>
      </c>
      <c r="B115" s="329">
        <v>119</v>
      </c>
      <c r="C115" s="330" t="s">
        <v>507</v>
      </c>
      <c r="D115" s="389"/>
      <c r="E115" s="600">
        <v>1560</v>
      </c>
      <c r="F115" s="358" t="s">
        <v>321</v>
      </c>
      <c r="G115" s="814">
        <v>0</v>
      </c>
      <c r="H115" s="794">
        <f>E115*G115</f>
        <v>0</v>
      </c>
    </row>
    <row r="116" spans="1:14">
      <c r="A116" s="335"/>
      <c r="B116" s="336"/>
      <c r="C116" s="337"/>
      <c r="D116" s="344"/>
      <c r="E116" s="348"/>
      <c r="F116" s="346"/>
      <c r="G116" s="816"/>
      <c r="H116" s="794"/>
    </row>
    <row r="117" spans="1:14" ht="25.5">
      <c r="A117" s="329">
        <v>24</v>
      </c>
      <c r="B117" s="329">
        <v>475</v>
      </c>
      <c r="C117" s="330" t="s">
        <v>508</v>
      </c>
      <c r="D117" s="389"/>
      <c r="E117" s="600">
        <v>1986</v>
      </c>
      <c r="F117" s="367" t="s">
        <v>336</v>
      </c>
      <c r="G117" s="814">
        <v>0</v>
      </c>
      <c r="H117" s="794">
        <f>E117*G117</f>
        <v>0</v>
      </c>
    </row>
    <row r="118" spans="1:14">
      <c r="A118" s="329"/>
      <c r="B118" s="329"/>
      <c r="C118" s="330"/>
      <c r="D118" s="331"/>
      <c r="E118" s="334"/>
      <c r="F118" s="358"/>
      <c r="G118" s="815"/>
      <c r="H118" s="794"/>
    </row>
    <row r="119" spans="1:14" ht="25.5">
      <c r="A119" s="329" t="s">
        <v>509</v>
      </c>
      <c r="B119" s="329">
        <v>475</v>
      </c>
      <c r="C119" s="330" t="s">
        <v>510</v>
      </c>
      <c r="D119" s="389" t="s">
        <v>511</v>
      </c>
      <c r="E119" s="600">
        <v>270</v>
      </c>
      <c r="F119" s="367" t="s">
        <v>336</v>
      </c>
      <c r="G119" s="814">
        <v>0</v>
      </c>
      <c r="H119" s="794">
        <f>E119*G119</f>
        <v>0</v>
      </c>
    </row>
    <row r="120" spans="1:14">
      <c r="A120" s="329"/>
      <c r="B120" s="329"/>
      <c r="C120" s="330"/>
      <c r="D120" s="331"/>
      <c r="E120" s="334"/>
      <c r="F120" s="358"/>
      <c r="G120" s="815"/>
      <c r="H120" s="805"/>
    </row>
    <row r="121" spans="1:14">
      <c r="A121" s="359" t="s">
        <v>512</v>
      </c>
      <c r="B121" s="350"/>
      <c r="C121" s="351" t="s">
        <v>16</v>
      </c>
      <c r="D121" s="352"/>
      <c r="E121" s="356"/>
      <c r="F121" s="354"/>
      <c r="G121" s="817"/>
      <c r="H121" s="796"/>
      <c r="I121" s="964"/>
      <c r="J121" s="965"/>
      <c r="K121" s="965"/>
      <c r="L121" s="965"/>
      <c r="M121" s="965"/>
      <c r="N121" s="965"/>
    </row>
    <row r="122" spans="1:14" ht="25.5">
      <c r="A122" s="329">
        <v>25</v>
      </c>
      <c r="B122" s="329">
        <v>112</v>
      </c>
      <c r="C122" s="330" t="s">
        <v>513</v>
      </c>
      <c r="D122" s="331" t="s">
        <v>514</v>
      </c>
      <c r="E122" s="334">
        <v>1044</v>
      </c>
      <c r="F122" s="358" t="s">
        <v>336</v>
      </c>
      <c r="G122" s="814">
        <v>0</v>
      </c>
      <c r="H122" s="794">
        <f>E122*G122</f>
        <v>0</v>
      </c>
      <c r="I122" s="965"/>
      <c r="J122" s="965"/>
      <c r="K122" s="965"/>
      <c r="L122" s="965"/>
      <c r="M122" s="965"/>
      <c r="N122" s="965"/>
    </row>
    <row r="123" spans="1:14">
      <c r="A123" s="329"/>
      <c r="B123" s="329"/>
      <c r="C123" s="330"/>
      <c r="D123" s="331"/>
      <c r="E123" s="334"/>
      <c r="F123" s="358"/>
      <c r="G123" s="815"/>
      <c r="H123" s="794"/>
      <c r="I123" s="965"/>
      <c r="J123" s="965"/>
      <c r="K123" s="965"/>
      <c r="L123" s="965"/>
      <c r="M123" s="965"/>
      <c r="N123" s="965"/>
    </row>
    <row r="124" spans="1:14" ht="14.25">
      <c r="A124" s="329">
        <v>25</v>
      </c>
      <c r="B124" s="329">
        <v>151</v>
      </c>
      <c r="C124" s="136" t="s">
        <v>184</v>
      </c>
      <c r="D124" s="331"/>
      <c r="E124" s="334">
        <f>E122</f>
        <v>1044</v>
      </c>
      <c r="F124" s="358" t="s">
        <v>336</v>
      </c>
      <c r="G124" s="814">
        <v>0</v>
      </c>
      <c r="H124" s="794">
        <f>E124*G124</f>
        <v>0</v>
      </c>
    </row>
    <row r="125" spans="1:14">
      <c r="A125" s="329"/>
      <c r="B125" s="329"/>
      <c r="C125" s="330"/>
      <c r="D125" s="331"/>
      <c r="E125" s="334"/>
      <c r="F125" s="358"/>
      <c r="G125" s="815"/>
      <c r="H125" s="805"/>
    </row>
    <row r="126" spans="1:14">
      <c r="A126" s="359" t="s">
        <v>515</v>
      </c>
      <c r="B126" s="350"/>
      <c r="C126" s="351" t="s">
        <v>516</v>
      </c>
      <c r="D126" s="352"/>
      <c r="E126" s="356"/>
      <c r="F126" s="354"/>
      <c r="G126" s="817"/>
      <c r="H126" s="796"/>
    </row>
    <row r="127" spans="1:14" ht="26.25" customHeight="1">
      <c r="A127" s="329">
        <v>29</v>
      </c>
      <c r="B127" s="329">
        <v>121</v>
      </c>
      <c r="C127" s="330" t="s">
        <v>517</v>
      </c>
      <c r="D127" s="331"/>
      <c r="E127" s="334">
        <f>E135+E133*1.5+E131*1.5+E129*1.35</f>
        <v>3662.9</v>
      </c>
      <c r="F127" s="358" t="s">
        <v>518</v>
      </c>
      <c r="G127" s="814">
        <v>0</v>
      </c>
      <c r="H127" s="794">
        <f>E127*G127</f>
        <v>0</v>
      </c>
    </row>
    <row r="128" spans="1:14">
      <c r="A128" s="329"/>
      <c r="B128" s="329"/>
      <c r="C128" s="330"/>
      <c r="D128" s="331"/>
      <c r="E128" s="334"/>
      <c r="F128" s="358"/>
      <c r="G128" s="815"/>
      <c r="H128" s="794"/>
    </row>
    <row r="129" spans="1:14" ht="25.5">
      <c r="A129" s="329">
        <v>29</v>
      </c>
      <c r="B129" s="329">
        <v>131</v>
      </c>
      <c r="C129" s="330" t="s">
        <v>519</v>
      </c>
      <c r="D129" s="331"/>
      <c r="E129" s="334">
        <f>E94</f>
        <v>264</v>
      </c>
      <c r="F129" s="358" t="s">
        <v>321</v>
      </c>
      <c r="G129" s="814">
        <v>0</v>
      </c>
      <c r="H129" s="794">
        <f>E129*G129</f>
        <v>0</v>
      </c>
    </row>
    <row r="130" spans="1:14">
      <c r="A130" s="329"/>
      <c r="B130" s="329"/>
      <c r="C130" s="330"/>
      <c r="D130" s="331"/>
      <c r="E130" s="334"/>
      <c r="F130" s="358"/>
      <c r="G130" s="815"/>
      <c r="H130" s="794"/>
    </row>
    <row r="131" spans="1:14" ht="25.5">
      <c r="A131" s="329">
        <v>29</v>
      </c>
      <c r="B131" s="329">
        <v>134</v>
      </c>
      <c r="C131" s="330" t="s">
        <v>520</v>
      </c>
      <c r="D131" s="331"/>
      <c r="E131" s="334">
        <f>E96+E100+E102+E104</f>
        <v>1902</v>
      </c>
      <c r="F131" s="358" t="s">
        <v>321</v>
      </c>
      <c r="G131" s="814">
        <v>0</v>
      </c>
      <c r="H131" s="794">
        <f>E131*G131</f>
        <v>0</v>
      </c>
    </row>
    <row r="132" spans="1:14">
      <c r="A132" s="329"/>
      <c r="B132" s="329"/>
      <c r="C132" s="330"/>
      <c r="D132" s="338"/>
      <c r="E132" s="357"/>
      <c r="F132" s="358"/>
      <c r="G132" s="818"/>
      <c r="H132" s="794"/>
    </row>
    <row r="133" spans="1:14" ht="25.5">
      <c r="A133" s="329">
        <v>29</v>
      </c>
      <c r="B133" s="329">
        <v>135</v>
      </c>
      <c r="C133" s="330" t="s">
        <v>521</v>
      </c>
      <c r="D133" s="331"/>
      <c r="E133" s="334">
        <f>E98</f>
        <v>185</v>
      </c>
      <c r="F133" s="358" t="s">
        <v>321</v>
      </c>
      <c r="G133" s="814">
        <v>0</v>
      </c>
      <c r="H133" s="794">
        <f>E133*G133</f>
        <v>0</v>
      </c>
    </row>
    <row r="134" spans="1:14">
      <c r="A134" s="329"/>
      <c r="B134" s="329"/>
      <c r="C134" s="330"/>
      <c r="D134" s="338"/>
      <c r="E134" s="357"/>
      <c r="F134" s="358"/>
      <c r="G134" s="818"/>
      <c r="H134" s="794"/>
    </row>
    <row r="135" spans="1:14" ht="25.5">
      <c r="A135" s="329">
        <v>29</v>
      </c>
      <c r="B135" s="329">
        <v>153</v>
      </c>
      <c r="C135" s="330" t="s">
        <v>522</v>
      </c>
      <c r="D135" s="331"/>
      <c r="E135" s="334">
        <v>176</v>
      </c>
      <c r="F135" s="358" t="s">
        <v>518</v>
      </c>
      <c r="G135" s="814">
        <v>0</v>
      </c>
      <c r="H135" s="794">
        <f>E135*G135</f>
        <v>0</v>
      </c>
    </row>
    <row r="136" spans="1:14" ht="13.5" thickBot="1">
      <c r="A136" s="372"/>
      <c r="B136" s="372"/>
      <c r="C136" s="373"/>
      <c r="D136" s="615"/>
      <c r="E136" s="375"/>
      <c r="F136" s="376"/>
      <c r="G136" s="828"/>
      <c r="H136" s="798"/>
    </row>
    <row r="137" spans="1:14" ht="15">
      <c r="A137" s="609" t="s">
        <v>9</v>
      </c>
      <c r="B137" s="610"/>
      <c r="C137" s="611" t="s">
        <v>316</v>
      </c>
      <c r="D137" s="612"/>
      <c r="E137" s="613"/>
      <c r="F137" s="614"/>
      <c r="G137" s="829" t="s">
        <v>490</v>
      </c>
      <c r="H137" s="806">
        <f>SUM(H92:H136)</f>
        <v>0</v>
      </c>
    </row>
    <row r="138" spans="1:14">
      <c r="G138" s="826"/>
      <c r="H138" s="804"/>
    </row>
    <row r="139" spans="1:14">
      <c r="A139" s="307" t="s">
        <v>452</v>
      </c>
      <c r="B139" s="308"/>
      <c r="C139" s="309" t="s">
        <v>453</v>
      </c>
      <c r="D139" s="309" t="s">
        <v>454</v>
      </c>
      <c r="E139" s="310" t="s">
        <v>290</v>
      </c>
      <c r="F139" s="310" t="s">
        <v>289</v>
      </c>
      <c r="G139" s="823" t="s">
        <v>455</v>
      </c>
      <c r="H139" s="801" t="s">
        <v>456</v>
      </c>
    </row>
    <row r="140" spans="1:14" ht="13.5" thickBot="1">
      <c r="A140" s="314" t="s">
        <v>457</v>
      </c>
      <c r="B140" s="315"/>
      <c r="C140" s="316" t="s">
        <v>457</v>
      </c>
      <c r="D140" s="317"/>
      <c r="E140" s="318" t="s">
        <v>457</v>
      </c>
      <c r="F140" s="319"/>
      <c r="G140" s="824" t="s">
        <v>458</v>
      </c>
      <c r="H140" s="802"/>
    </row>
    <row r="141" spans="1:14" ht="13.5" thickTop="1">
      <c r="A141" s="322" t="s">
        <v>8</v>
      </c>
      <c r="B141" s="323"/>
      <c r="C141" s="324" t="s">
        <v>7</v>
      </c>
      <c r="D141" s="325"/>
      <c r="E141" s="326"/>
      <c r="F141" s="327"/>
      <c r="G141" s="825"/>
      <c r="H141" s="803"/>
      <c r="I141" s="970"/>
      <c r="J141" s="971"/>
      <c r="K141" s="971"/>
      <c r="L141" s="971"/>
      <c r="M141" s="971"/>
      <c r="N141" s="971"/>
    </row>
    <row r="142" spans="1:14">
      <c r="G142" s="826"/>
      <c r="H142" s="804"/>
      <c r="I142" s="971"/>
      <c r="J142" s="971"/>
      <c r="K142" s="971"/>
      <c r="L142" s="971"/>
      <c r="M142" s="971"/>
      <c r="N142" s="971"/>
    </row>
    <row r="143" spans="1:14" ht="13.15" customHeight="1">
      <c r="A143" s="335" t="s">
        <v>523</v>
      </c>
      <c r="B143" s="336"/>
      <c r="C143" s="337" t="s">
        <v>524</v>
      </c>
      <c r="D143" s="344"/>
      <c r="E143" s="345"/>
      <c r="F143" s="346"/>
      <c r="G143" s="830"/>
      <c r="H143" s="795"/>
      <c r="I143" s="971"/>
      <c r="J143" s="971"/>
      <c r="K143" s="971"/>
      <c r="L143" s="971"/>
      <c r="M143" s="971"/>
      <c r="N143" s="971"/>
    </row>
    <row r="144" spans="1:14" ht="13.15" customHeight="1">
      <c r="A144" s="359" t="s">
        <v>525</v>
      </c>
      <c r="B144" s="350"/>
      <c r="C144" s="351" t="s">
        <v>526</v>
      </c>
      <c r="D144" s="352"/>
      <c r="E144" s="353"/>
      <c r="F144" s="354"/>
      <c r="G144" s="827"/>
      <c r="H144" s="796"/>
      <c r="I144" s="971"/>
      <c r="J144" s="971"/>
      <c r="K144" s="971"/>
      <c r="L144" s="971"/>
      <c r="M144" s="971"/>
      <c r="N144" s="971"/>
    </row>
    <row r="145" spans="1:14" ht="38.25">
      <c r="A145" s="329" t="s">
        <v>527</v>
      </c>
      <c r="B145" s="329">
        <v>132</v>
      </c>
      <c r="C145" s="387" t="s">
        <v>528</v>
      </c>
      <c r="D145" s="389"/>
      <c r="E145" s="892">
        <v>398</v>
      </c>
      <c r="F145" s="358" t="s">
        <v>321</v>
      </c>
      <c r="G145" s="814">
        <v>0</v>
      </c>
      <c r="H145" s="794">
        <f>E145*G145</f>
        <v>0</v>
      </c>
      <c r="I145" s="971"/>
      <c r="J145" s="971"/>
      <c r="K145" s="971"/>
      <c r="L145" s="971"/>
      <c r="M145" s="971"/>
      <c r="N145" s="971"/>
    </row>
    <row r="146" spans="1:14">
      <c r="A146" s="329"/>
      <c r="B146" s="329"/>
      <c r="C146" s="387"/>
      <c r="D146" s="389"/>
      <c r="E146" s="892"/>
      <c r="F146" s="358"/>
      <c r="G146" s="818"/>
      <c r="H146" s="794"/>
    </row>
    <row r="147" spans="1:14" ht="25.5">
      <c r="A147" s="329">
        <v>31</v>
      </c>
      <c r="B147" s="329">
        <v>226</v>
      </c>
      <c r="C147" s="398" t="s">
        <v>529</v>
      </c>
      <c r="D147" s="389"/>
      <c r="E147" s="892">
        <v>180</v>
      </c>
      <c r="F147" s="358" t="s">
        <v>336</v>
      </c>
      <c r="G147" s="814">
        <v>0</v>
      </c>
      <c r="H147" s="794">
        <f>E147*G147</f>
        <v>0</v>
      </c>
    </row>
    <row r="148" spans="1:14">
      <c r="A148" s="329"/>
      <c r="B148" s="329"/>
      <c r="C148" s="387"/>
      <c r="D148" s="389"/>
      <c r="E148" s="892"/>
      <c r="F148" s="358"/>
      <c r="G148" s="818"/>
      <c r="H148" s="805"/>
    </row>
    <row r="149" spans="1:14">
      <c r="A149" s="359" t="s">
        <v>530</v>
      </c>
      <c r="B149" s="350"/>
      <c r="C149" s="351" t="s">
        <v>531</v>
      </c>
      <c r="D149" s="352"/>
      <c r="E149" s="891"/>
      <c r="F149" s="354"/>
      <c r="G149" s="817"/>
      <c r="H149" s="796"/>
    </row>
    <row r="150" spans="1:14" ht="38.25">
      <c r="A150" s="329">
        <v>31</v>
      </c>
      <c r="B150" s="329">
        <v>584</v>
      </c>
      <c r="C150" s="387" t="s">
        <v>532</v>
      </c>
      <c r="D150" s="338"/>
      <c r="E150" s="805">
        <v>1495</v>
      </c>
      <c r="F150" s="358" t="s">
        <v>336</v>
      </c>
      <c r="G150" s="814">
        <v>0</v>
      </c>
      <c r="H150" s="794">
        <f>E150*G150</f>
        <v>0</v>
      </c>
    </row>
    <row r="151" spans="1:14">
      <c r="A151" s="329"/>
      <c r="B151" s="329"/>
      <c r="C151" s="387"/>
      <c r="D151" s="331"/>
      <c r="E151" s="793"/>
      <c r="F151" s="358"/>
      <c r="G151" s="815"/>
      <c r="H151" s="794"/>
    </row>
    <row r="152" spans="1:14" ht="19.149999999999999" customHeight="1">
      <c r="A152" s="335" t="s">
        <v>533</v>
      </c>
      <c r="B152" s="336"/>
      <c r="C152" s="337" t="s">
        <v>534</v>
      </c>
      <c r="D152" s="344"/>
      <c r="E152" s="795"/>
      <c r="F152" s="346"/>
      <c r="G152" s="816"/>
      <c r="H152" s="794"/>
    </row>
    <row r="153" spans="1:14" ht="38.25">
      <c r="A153" s="329">
        <v>32</v>
      </c>
      <c r="B153" s="329">
        <v>242</v>
      </c>
      <c r="C153" s="330" t="s">
        <v>535</v>
      </c>
      <c r="D153" s="331"/>
      <c r="E153" s="793">
        <f>E150</f>
        <v>1495</v>
      </c>
      <c r="F153" s="358" t="s">
        <v>336</v>
      </c>
      <c r="G153" s="814">
        <v>0</v>
      </c>
      <c r="H153" s="794">
        <f>E153*G153</f>
        <v>0</v>
      </c>
    </row>
    <row r="154" spans="1:14">
      <c r="A154" s="329"/>
      <c r="B154" s="329"/>
      <c r="C154" s="387"/>
      <c r="D154" s="331"/>
      <c r="E154" s="889"/>
      <c r="F154" s="358"/>
      <c r="G154" s="815"/>
      <c r="H154" s="794"/>
    </row>
    <row r="155" spans="1:14" ht="38.25">
      <c r="A155" s="329">
        <v>32</v>
      </c>
      <c r="B155" s="329">
        <v>254</v>
      </c>
      <c r="C155" s="330" t="s">
        <v>536</v>
      </c>
      <c r="D155" s="331" t="s">
        <v>511</v>
      </c>
      <c r="E155" s="793">
        <v>224</v>
      </c>
      <c r="F155" s="358" t="s">
        <v>336</v>
      </c>
      <c r="G155" s="814">
        <v>0</v>
      </c>
      <c r="H155" s="794">
        <f>E155*G155</f>
        <v>0</v>
      </c>
    </row>
    <row r="156" spans="1:14">
      <c r="A156" s="329"/>
      <c r="B156" s="329"/>
      <c r="C156" s="387"/>
      <c r="D156" s="331"/>
      <c r="E156" s="889"/>
      <c r="F156" s="358"/>
      <c r="G156" s="815"/>
      <c r="H156" s="805"/>
    </row>
    <row r="157" spans="1:14">
      <c r="A157" s="359" t="s">
        <v>537</v>
      </c>
      <c r="B157" s="350"/>
      <c r="C157" s="351" t="s">
        <v>163</v>
      </c>
      <c r="D157" s="399"/>
      <c r="E157" s="797"/>
      <c r="F157" s="361"/>
      <c r="G157" s="819"/>
      <c r="H157" s="797"/>
    </row>
    <row r="158" spans="1:14" ht="38.25">
      <c r="A158" s="329">
        <v>35</v>
      </c>
      <c r="B158" s="329">
        <v>211</v>
      </c>
      <c r="C158" s="387" t="s">
        <v>538</v>
      </c>
      <c r="D158" s="331"/>
      <c r="E158" s="889">
        <v>115</v>
      </c>
      <c r="F158" s="358" t="s">
        <v>469</v>
      </c>
      <c r="G158" s="814">
        <v>0</v>
      </c>
      <c r="H158" s="794">
        <f>E158*G158</f>
        <v>0</v>
      </c>
      <c r="J158" s="597"/>
    </row>
    <row r="159" spans="1:14">
      <c r="A159" s="335"/>
      <c r="B159" s="336"/>
      <c r="C159" s="337"/>
      <c r="D159" s="400"/>
      <c r="E159" s="805"/>
      <c r="F159" s="358"/>
      <c r="G159" s="818"/>
      <c r="H159" s="794"/>
    </row>
    <row r="160" spans="1:14" ht="38.25">
      <c r="A160" s="329">
        <v>35</v>
      </c>
      <c r="B160" s="329">
        <v>214</v>
      </c>
      <c r="C160" s="387" t="s">
        <v>539</v>
      </c>
      <c r="D160" s="331"/>
      <c r="E160" s="889">
        <v>150</v>
      </c>
      <c r="F160" s="358" t="s">
        <v>469</v>
      </c>
      <c r="G160" s="814">
        <v>0</v>
      </c>
      <c r="H160" s="794">
        <f>E160*G160</f>
        <v>0</v>
      </c>
    </row>
    <row r="161" spans="1:10">
      <c r="A161" s="329"/>
      <c r="B161" s="329"/>
      <c r="C161" s="387"/>
      <c r="D161" s="331"/>
      <c r="E161" s="889"/>
      <c r="F161" s="358"/>
      <c r="G161" s="815"/>
      <c r="H161" s="794"/>
    </row>
    <row r="162" spans="1:10" ht="38.25">
      <c r="A162" s="329">
        <v>35</v>
      </c>
      <c r="B162" s="329">
        <v>235</v>
      </c>
      <c r="C162" s="387" t="s">
        <v>540</v>
      </c>
      <c r="D162" s="331"/>
      <c r="E162" s="889">
        <v>2</v>
      </c>
      <c r="F162" s="358" t="s">
        <v>469</v>
      </c>
      <c r="G162" s="814">
        <v>0</v>
      </c>
      <c r="H162" s="794">
        <f>E162*G162</f>
        <v>0</v>
      </c>
    </row>
    <row r="163" spans="1:10">
      <c r="A163" s="329"/>
      <c r="B163" s="329"/>
      <c r="C163" s="387"/>
      <c r="D163" s="331"/>
      <c r="E163" s="889"/>
      <c r="F163" s="358"/>
      <c r="G163" s="815"/>
      <c r="H163" s="794"/>
    </row>
    <row r="164" spans="1:10" ht="38.25">
      <c r="A164" s="329">
        <v>35</v>
      </c>
      <c r="B164" s="329">
        <v>275</v>
      </c>
      <c r="C164" s="387" t="s">
        <v>541</v>
      </c>
      <c r="D164" s="331"/>
      <c r="E164" s="889">
        <v>4</v>
      </c>
      <c r="F164" s="358" t="s">
        <v>469</v>
      </c>
      <c r="G164" s="814">
        <v>0</v>
      </c>
      <c r="H164" s="794">
        <f>E164*G164</f>
        <v>0</v>
      </c>
      <c r="J164" s="597"/>
    </row>
    <row r="165" spans="1:10">
      <c r="A165" s="329"/>
      <c r="B165" s="329"/>
      <c r="C165" s="387"/>
      <c r="D165" s="331"/>
      <c r="E165" s="889"/>
      <c r="F165" s="358"/>
      <c r="G165" s="815"/>
      <c r="H165" s="805"/>
    </row>
    <row r="166" spans="1:10">
      <c r="A166" s="359" t="s">
        <v>542</v>
      </c>
      <c r="B166" s="350"/>
      <c r="C166" s="351" t="s">
        <v>543</v>
      </c>
      <c r="D166" s="399"/>
      <c r="E166" s="797"/>
      <c r="F166" s="361"/>
      <c r="G166" s="819"/>
      <c r="H166" s="797"/>
    </row>
    <row r="167" spans="1:10">
      <c r="A167" s="329"/>
      <c r="B167" s="329"/>
      <c r="C167" s="387"/>
      <c r="D167" s="400"/>
      <c r="E167" s="805"/>
      <c r="F167" s="358"/>
      <c r="G167" s="818"/>
      <c r="H167" s="805"/>
    </row>
    <row r="168" spans="1:10" ht="25.5">
      <c r="A168" s="329">
        <v>36</v>
      </c>
      <c r="B168" s="329">
        <v>133</v>
      </c>
      <c r="C168" s="387" t="s">
        <v>544</v>
      </c>
      <c r="D168" s="331"/>
      <c r="E168" s="889">
        <v>133</v>
      </c>
      <c r="F168" s="358" t="s">
        <v>321</v>
      </c>
      <c r="G168" s="814">
        <v>0</v>
      </c>
      <c r="H168" s="794">
        <f>E168*G168</f>
        <v>0</v>
      </c>
    </row>
    <row r="169" spans="1:10" ht="13.5" thickBot="1">
      <c r="A169" s="372"/>
      <c r="B169" s="372"/>
      <c r="C169" s="401"/>
      <c r="D169" s="374"/>
      <c r="E169" s="377"/>
      <c r="F169" s="376"/>
      <c r="G169" s="820"/>
      <c r="H169" s="798"/>
    </row>
    <row r="170" spans="1:10" ht="15">
      <c r="A170" s="378" t="s">
        <v>8</v>
      </c>
      <c r="B170" s="379"/>
      <c r="C170" s="380" t="s">
        <v>7</v>
      </c>
      <c r="D170" s="325"/>
      <c r="E170" s="381"/>
      <c r="F170" s="382"/>
      <c r="G170" s="821" t="s">
        <v>490</v>
      </c>
      <c r="H170" s="799">
        <f>SUM(H145:H168)</f>
        <v>0</v>
      </c>
    </row>
    <row r="171" spans="1:10" ht="15">
      <c r="A171" s="402"/>
      <c r="B171" s="403"/>
      <c r="C171" s="404"/>
      <c r="D171" s="405"/>
      <c r="E171" s="406"/>
      <c r="F171" s="407"/>
      <c r="G171" s="831"/>
      <c r="H171" s="807"/>
    </row>
    <row r="172" spans="1:10">
      <c r="A172" s="307" t="s">
        <v>452</v>
      </c>
      <c r="B172" s="308"/>
      <c r="C172" s="309" t="s">
        <v>453</v>
      </c>
      <c r="D172" s="309" t="s">
        <v>454</v>
      </c>
      <c r="E172" s="310" t="s">
        <v>290</v>
      </c>
      <c r="F172" s="310" t="s">
        <v>289</v>
      </c>
      <c r="G172" s="823" t="s">
        <v>455</v>
      </c>
      <c r="H172" s="801" t="s">
        <v>456</v>
      </c>
    </row>
    <row r="173" spans="1:10" ht="13.5" thickBot="1">
      <c r="A173" s="314" t="s">
        <v>457</v>
      </c>
      <c r="B173" s="315"/>
      <c r="C173" s="316" t="s">
        <v>457</v>
      </c>
      <c r="D173" s="317"/>
      <c r="E173" s="318" t="s">
        <v>457</v>
      </c>
      <c r="F173" s="319"/>
      <c r="G173" s="824" t="s">
        <v>458</v>
      </c>
      <c r="H173" s="802"/>
    </row>
    <row r="174" spans="1:10" s="4" customFormat="1" ht="13.5" thickTop="1">
      <c r="A174" s="322" t="s">
        <v>6</v>
      </c>
      <c r="B174" s="323"/>
      <c r="C174" s="324" t="s">
        <v>265</v>
      </c>
      <c r="D174" s="325"/>
      <c r="E174" s="326"/>
      <c r="F174" s="327"/>
      <c r="G174" s="825"/>
      <c r="H174" s="803"/>
    </row>
    <row r="175" spans="1:10">
      <c r="G175" s="826"/>
      <c r="H175" s="804"/>
    </row>
    <row r="176" spans="1:10">
      <c r="A176" s="359" t="s">
        <v>434</v>
      </c>
      <c r="B176" s="350"/>
      <c r="C176" s="351" t="s">
        <v>545</v>
      </c>
      <c r="D176" s="352"/>
      <c r="E176" s="353"/>
      <c r="F176" s="354"/>
      <c r="G176" s="827"/>
      <c r="H176" s="796"/>
    </row>
    <row r="177" spans="1:14" ht="51" customHeight="1">
      <c r="A177" s="329">
        <v>41</v>
      </c>
      <c r="B177" s="329">
        <v>132</v>
      </c>
      <c r="C177" s="304" t="s">
        <v>546</v>
      </c>
      <c r="D177" s="370"/>
      <c r="E177" s="357">
        <v>80</v>
      </c>
      <c r="F177" s="358" t="s">
        <v>336</v>
      </c>
      <c r="G177" s="814">
        <v>0</v>
      </c>
      <c r="H177" s="794">
        <f>E177*G177</f>
        <v>0</v>
      </c>
      <c r="I177" s="964"/>
      <c r="J177" s="965"/>
      <c r="K177" s="965"/>
      <c r="L177" s="965"/>
      <c r="M177" s="965"/>
      <c r="N177" s="965"/>
    </row>
    <row r="178" spans="1:14">
      <c r="A178" s="329"/>
      <c r="B178" s="329"/>
      <c r="C178" s="409"/>
      <c r="D178" s="370"/>
      <c r="E178" s="357"/>
      <c r="F178" s="358"/>
      <c r="G178" s="818"/>
      <c r="H178" s="805"/>
      <c r="I178" s="965"/>
      <c r="J178" s="965"/>
      <c r="K178" s="965"/>
      <c r="L178" s="965"/>
      <c r="M178" s="965"/>
      <c r="N178" s="965"/>
    </row>
    <row r="179" spans="1:14" ht="38.25">
      <c r="A179" s="329" t="s">
        <v>547</v>
      </c>
      <c r="B179" s="410" t="s">
        <v>548</v>
      </c>
      <c r="C179" s="304" t="s">
        <v>549</v>
      </c>
      <c r="D179" s="370"/>
      <c r="E179" s="357">
        <v>95</v>
      </c>
      <c r="F179" s="358" t="s">
        <v>469</v>
      </c>
      <c r="G179" s="814">
        <v>0</v>
      </c>
      <c r="H179" s="794">
        <f>E179*G179</f>
        <v>0</v>
      </c>
      <c r="I179" s="965"/>
      <c r="J179" s="965"/>
      <c r="K179" s="965"/>
      <c r="L179" s="965"/>
      <c r="M179" s="965"/>
      <c r="N179" s="965"/>
    </row>
    <row r="180" spans="1:14">
      <c r="A180" s="329"/>
      <c r="B180" s="329"/>
      <c r="C180" s="409"/>
      <c r="D180" s="370"/>
      <c r="E180" s="357"/>
      <c r="F180" s="358"/>
      <c r="G180" s="818"/>
      <c r="H180" s="805"/>
      <c r="I180" s="965"/>
      <c r="J180" s="965"/>
      <c r="K180" s="965"/>
      <c r="L180" s="965"/>
      <c r="M180" s="965"/>
      <c r="N180" s="965"/>
    </row>
    <row r="181" spans="1:14">
      <c r="A181" s="359" t="s">
        <v>435</v>
      </c>
      <c r="B181" s="350"/>
      <c r="C181" s="351" t="s">
        <v>550</v>
      </c>
      <c r="D181" s="352"/>
      <c r="E181" s="353"/>
      <c r="F181" s="354"/>
      <c r="G181" s="817"/>
      <c r="H181" s="796"/>
      <c r="I181" s="965"/>
      <c r="J181" s="965"/>
      <c r="K181" s="965"/>
      <c r="L181" s="965"/>
      <c r="M181" s="965"/>
      <c r="N181" s="965"/>
    </row>
    <row r="182" spans="1:14" s="4" customFormat="1" ht="41.45" customHeight="1">
      <c r="A182" s="329">
        <v>42</v>
      </c>
      <c r="B182" s="329">
        <v>163</v>
      </c>
      <c r="C182" s="409" t="s">
        <v>551</v>
      </c>
      <c r="D182" s="370"/>
      <c r="E182" s="357">
        <v>22</v>
      </c>
      <c r="F182" s="358" t="s">
        <v>469</v>
      </c>
      <c r="G182" s="814">
        <v>0</v>
      </c>
      <c r="H182" s="794">
        <f>E182*G182</f>
        <v>0</v>
      </c>
    </row>
    <row r="183" spans="1:14" s="4" customFormat="1" ht="15">
      <c r="A183" s="402"/>
      <c r="B183" s="403"/>
      <c r="C183" s="404"/>
      <c r="D183" s="405"/>
      <c r="E183" s="406"/>
      <c r="F183" s="407"/>
      <c r="G183" s="831"/>
      <c r="H183" s="807"/>
    </row>
    <row r="184" spans="1:14" s="4" customFormat="1" ht="51">
      <c r="A184" s="329">
        <v>42</v>
      </c>
      <c r="B184" s="329">
        <v>165</v>
      </c>
      <c r="C184" s="409" t="s">
        <v>552</v>
      </c>
      <c r="D184" s="370"/>
      <c r="E184" s="357">
        <v>95</v>
      </c>
      <c r="F184" s="358" t="s">
        <v>469</v>
      </c>
      <c r="G184" s="814">
        <v>0</v>
      </c>
      <c r="H184" s="794">
        <f>E184*G184</f>
        <v>0</v>
      </c>
    </row>
    <row r="185" spans="1:14" s="4" customFormat="1" ht="15">
      <c r="A185" s="402"/>
      <c r="B185" s="403"/>
      <c r="C185" s="404"/>
      <c r="D185" s="405"/>
      <c r="E185" s="406"/>
      <c r="F185" s="407"/>
      <c r="G185" s="831"/>
      <c r="H185" s="807"/>
    </row>
    <row r="186" spans="1:14" s="4" customFormat="1" ht="38.25">
      <c r="A186" s="329">
        <v>42</v>
      </c>
      <c r="B186" s="329">
        <v>314</v>
      </c>
      <c r="C186" s="409" t="s">
        <v>553</v>
      </c>
      <c r="D186" s="370"/>
      <c r="E186" s="357">
        <f>E182+E184</f>
        <v>117</v>
      </c>
      <c r="F186" s="358" t="s">
        <v>469</v>
      </c>
      <c r="G186" s="814">
        <v>0</v>
      </c>
      <c r="H186" s="794">
        <f>E186*G186</f>
        <v>0</v>
      </c>
    </row>
    <row r="187" spans="1:14" s="4" customFormat="1" ht="15">
      <c r="A187" s="402"/>
      <c r="B187" s="403"/>
      <c r="C187" s="404"/>
      <c r="D187" s="405"/>
      <c r="E187" s="406"/>
      <c r="F187" s="407"/>
      <c r="G187" s="831"/>
      <c r="H187" s="807"/>
    </row>
    <row r="188" spans="1:14" s="4" customFormat="1" ht="25.5">
      <c r="A188" s="329">
        <v>42</v>
      </c>
      <c r="B188" s="329">
        <v>321</v>
      </c>
      <c r="C188" s="409" t="s">
        <v>554</v>
      </c>
      <c r="D188" s="370"/>
      <c r="E188" s="357">
        <f>E182+E184</f>
        <v>117</v>
      </c>
      <c r="F188" s="358" t="s">
        <v>469</v>
      </c>
      <c r="G188" s="814">
        <v>0</v>
      </c>
      <c r="H188" s="794">
        <f>E188*G188</f>
        <v>0</v>
      </c>
    </row>
    <row r="189" spans="1:14" s="4" customFormat="1" ht="15">
      <c r="A189" s="402"/>
      <c r="B189" s="403"/>
      <c r="C189" s="404"/>
      <c r="D189" s="405"/>
      <c r="E189" s="406"/>
      <c r="F189" s="407"/>
      <c r="G189" s="831"/>
      <c r="H189" s="807"/>
    </row>
    <row r="190" spans="1:14" s="4" customFormat="1">
      <c r="A190" s="359" t="s">
        <v>555</v>
      </c>
      <c r="B190" s="350"/>
      <c r="C190" s="351" t="s">
        <v>556</v>
      </c>
      <c r="D190" s="352"/>
      <c r="E190" s="353"/>
      <c r="F190" s="354"/>
      <c r="G190" s="817"/>
      <c r="H190" s="796"/>
    </row>
    <row r="191" spans="1:14" s="4" customFormat="1" ht="51">
      <c r="A191" s="329">
        <v>43</v>
      </c>
      <c r="B191" s="329">
        <v>265</v>
      </c>
      <c r="C191" s="409" t="s">
        <v>557</v>
      </c>
      <c r="D191" s="370" t="s">
        <v>558</v>
      </c>
      <c r="E191" s="357">
        <v>21</v>
      </c>
      <c r="F191" s="358" t="s">
        <v>469</v>
      </c>
      <c r="G191" s="814">
        <v>0</v>
      </c>
      <c r="H191" s="794">
        <f>E191*G191</f>
        <v>0</v>
      </c>
      <c r="J191" s="597"/>
    </row>
    <row r="192" spans="1:14" s="4" customFormat="1" ht="15">
      <c r="A192" s="402"/>
      <c r="B192" s="403"/>
      <c r="C192" s="404"/>
      <c r="D192" s="405"/>
      <c r="E192" s="406"/>
      <c r="F192" s="407"/>
      <c r="G192" s="831"/>
      <c r="H192" s="794"/>
    </row>
    <row r="193" spans="1:10" s="4" customFormat="1" ht="38.25">
      <c r="A193" s="329">
        <v>43</v>
      </c>
      <c r="B193" s="329">
        <v>275</v>
      </c>
      <c r="C193" s="409" t="s">
        <v>559</v>
      </c>
      <c r="D193" s="370" t="s">
        <v>560</v>
      </c>
      <c r="E193" s="357">
        <v>8</v>
      </c>
      <c r="F193" s="358" t="s">
        <v>469</v>
      </c>
      <c r="G193" s="814">
        <v>0</v>
      </c>
      <c r="H193" s="794">
        <f>E193*G193</f>
        <v>0</v>
      </c>
    </row>
    <row r="194" spans="1:10" s="4" customFormat="1" ht="15">
      <c r="A194" s="402"/>
      <c r="B194" s="403"/>
      <c r="C194" s="404"/>
      <c r="D194" s="405"/>
      <c r="E194" s="406"/>
      <c r="F194" s="407"/>
      <c r="G194" s="831"/>
      <c r="H194" s="807"/>
    </row>
    <row r="195" spans="1:10" s="4" customFormat="1">
      <c r="A195" s="359" t="s">
        <v>561</v>
      </c>
      <c r="B195" s="350"/>
      <c r="C195" s="351" t="s">
        <v>562</v>
      </c>
      <c r="D195" s="352"/>
      <c r="E195" s="353"/>
      <c r="F195" s="354"/>
      <c r="G195" s="817"/>
      <c r="H195" s="796"/>
    </row>
    <row r="196" spans="1:10" s="4" customFormat="1" ht="38.25">
      <c r="A196" s="329">
        <v>44</v>
      </c>
      <c r="B196" s="329">
        <v>133</v>
      </c>
      <c r="C196" s="387" t="s">
        <v>563</v>
      </c>
      <c r="D196" s="331"/>
      <c r="E196" s="332">
        <v>5</v>
      </c>
      <c r="F196" s="358" t="s">
        <v>13</v>
      </c>
      <c r="G196" s="814">
        <v>0</v>
      </c>
      <c r="H196" s="794">
        <f>E196*G196</f>
        <v>0</v>
      </c>
      <c r="J196" s="597"/>
    </row>
    <row r="197" spans="1:10" s="4" customFormat="1" ht="15">
      <c r="A197" s="402"/>
      <c r="B197" s="403"/>
      <c r="C197" s="404"/>
      <c r="D197" s="405"/>
      <c r="E197" s="406"/>
      <c r="F197" s="407"/>
      <c r="G197" s="831"/>
      <c r="H197" s="807"/>
    </row>
    <row r="198" spans="1:10" s="4" customFormat="1" ht="38.25">
      <c r="A198" s="329">
        <v>44</v>
      </c>
      <c r="B198" s="329">
        <v>143</v>
      </c>
      <c r="C198" s="387" t="s">
        <v>564</v>
      </c>
      <c r="D198" s="331"/>
      <c r="E198" s="332">
        <v>2</v>
      </c>
      <c r="F198" s="358" t="s">
        <v>13</v>
      </c>
      <c r="G198" s="814">
        <v>0</v>
      </c>
      <c r="H198" s="794">
        <f>E198*G198</f>
        <v>0</v>
      </c>
    </row>
    <row r="199" spans="1:10" s="4" customFormat="1" ht="15">
      <c r="A199" s="402"/>
      <c r="B199" s="403"/>
      <c r="C199" s="404"/>
      <c r="D199" s="405"/>
      <c r="E199" s="406"/>
      <c r="F199" s="407"/>
      <c r="G199" s="831"/>
      <c r="H199" s="794"/>
    </row>
    <row r="200" spans="1:10" s="4" customFormat="1" ht="31.15" customHeight="1">
      <c r="A200" s="329">
        <v>44</v>
      </c>
      <c r="B200" s="329">
        <v>854</v>
      </c>
      <c r="C200" s="387" t="s">
        <v>565</v>
      </c>
      <c r="D200" s="411" t="s">
        <v>566</v>
      </c>
      <c r="E200" s="332">
        <v>3</v>
      </c>
      <c r="F200" s="358" t="s">
        <v>13</v>
      </c>
      <c r="G200" s="814">
        <v>0</v>
      </c>
      <c r="H200" s="794">
        <f>E200*G200</f>
        <v>0</v>
      </c>
    </row>
    <row r="201" spans="1:10" s="4" customFormat="1" ht="15">
      <c r="A201" s="402"/>
      <c r="B201" s="403"/>
      <c r="C201" s="404"/>
      <c r="D201" s="405"/>
      <c r="E201" s="406"/>
      <c r="F201" s="407"/>
      <c r="G201" s="831"/>
      <c r="H201" s="794"/>
    </row>
    <row r="202" spans="1:10" s="4" customFormat="1" ht="38.25">
      <c r="A202" s="329">
        <v>44</v>
      </c>
      <c r="B202" s="329">
        <v>951</v>
      </c>
      <c r="C202" s="387" t="s">
        <v>567</v>
      </c>
      <c r="D202" s="411"/>
      <c r="E202" s="332">
        <v>2</v>
      </c>
      <c r="F202" s="358" t="s">
        <v>13</v>
      </c>
      <c r="G202" s="814">
        <v>0</v>
      </c>
      <c r="H202" s="794">
        <f>E202*G202</f>
        <v>0</v>
      </c>
      <c r="J202" s="597"/>
    </row>
    <row r="203" spans="1:10" s="4" customFormat="1" ht="15">
      <c r="A203" s="402"/>
      <c r="B203" s="403"/>
      <c r="C203" s="404"/>
      <c r="D203" s="405"/>
      <c r="E203" s="406"/>
      <c r="F203" s="407"/>
      <c r="G203" s="831"/>
      <c r="H203" s="794"/>
    </row>
    <row r="204" spans="1:10" s="4" customFormat="1" ht="38.25">
      <c r="A204" s="329">
        <v>44</v>
      </c>
      <c r="B204" s="329">
        <v>952</v>
      </c>
      <c r="C204" s="387" t="s">
        <v>568</v>
      </c>
      <c r="D204" s="411"/>
      <c r="E204" s="332">
        <v>2</v>
      </c>
      <c r="F204" s="358" t="s">
        <v>13</v>
      </c>
      <c r="G204" s="814">
        <v>0</v>
      </c>
      <c r="H204" s="794">
        <f>E204*G204</f>
        <v>0</v>
      </c>
    </row>
    <row r="205" spans="1:10" s="4" customFormat="1" ht="15">
      <c r="A205" s="402"/>
      <c r="B205" s="403"/>
      <c r="C205" s="404"/>
      <c r="D205" s="405"/>
      <c r="E205" s="406"/>
      <c r="F205" s="407"/>
      <c r="G205" s="831"/>
      <c r="H205" s="807"/>
    </row>
    <row r="206" spans="1:10" s="4" customFormat="1">
      <c r="A206" s="359" t="s">
        <v>569</v>
      </c>
      <c r="B206" s="350"/>
      <c r="C206" s="351" t="s">
        <v>570</v>
      </c>
      <c r="D206" s="352"/>
      <c r="E206" s="353"/>
      <c r="F206" s="354"/>
      <c r="G206" s="817"/>
      <c r="H206" s="796"/>
    </row>
    <row r="207" spans="1:10" s="4" customFormat="1" ht="25.5">
      <c r="A207" s="329" t="s">
        <v>571</v>
      </c>
      <c r="B207" s="329">
        <v>112</v>
      </c>
      <c r="C207" s="387" t="s">
        <v>572</v>
      </c>
      <c r="D207" s="331"/>
      <c r="E207" s="332">
        <v>13.5</v>
      </c>
      <c r="F207" s="358" t="s">
        <v>469</v>
      </c>
      <c r="G207" s="814">
        <v>0</v>
      </c>
      <c r="H207" s="794">
        <f>E207*G207</f>
        <v>0</v>
      </c>
    </row>
    <row r="208" spans="1:10" s="4" customFormat="1">
      <c r="A208" s="329"/>
      <c r="B208" s="329"/>
      <c r="C208" s="387"/>
      <c r="D208" s="331"/>
      <c r="E208" s="332"/>
      <c r="F208" s="358"/>
      <c r="G208" s="815"/>
      <c r="H208" s="805"/>
    </row>
    <row r="209" spans="1:10" ht="38.25">
      <c r="A209" s="329">
        <v>45</v>
      </c>
      <c r="B209" s="329">
        <v>211</v>
      </c>
      <c r="C209" s="387" t="s">
        <v>573</v>
      </c>
      <c r="D209" s="331"/>
      <c r="E209" s="332">
        <v>4</v>
      </c>
      <c r="F209" s="358" t="s">
        <v>13</v>
      </c>
      <c r="G209" s="814">
        <v>0</v>
      </c>
      <c r="H209" s="794">
        <f>E209*G209</f>
        <v>0</v>
      </c>
      <c r="J209" s="597"/>
    </row>
    <row r="210" spans="1:10" s="4" customFormat="1" ht="13.5" thickBot="1">
      <c r="A210" s="412"/>
      <c r="B210" s="412"/>
      <c r="C210" s="413"/>
      <c r="D210" s="414"/>
      <c r="E210" s="413"/>
      <c r="F210" s="415"/>
      <c r="G210" s="832"/>
      <c r="H210" s="808"/>
    </row>
    <row r="211" spans="1:10" s="4" customFormat="1" ht="15">
      <c r="A211" s="378" t="s">
        <v>6</v>
      </c>
      <c r="B211" s="379"/>
      <c r="C211" s="380" t="s">
        <v>265</v>
      </c>
      <c r="D211" s="325"/>
      <c r="E211" s="381"/>
      <c r="F211" s="382"/>
      <c r="G211" s="821" t="s">
        <v>490</v>
      </c>
      <c r="H211" s="799">
        <f>SUM(H177:H210)</f>
        <v>0</v>
      </c>
    </row>
    <row r="212" spans="1:10">
      <c r="G212" s="826"/>
      <c r="H212" s="804"/>
      <c r="J212" s="4"/>
    </row>
    <row r="213" spans="1:10">
      <c r="A213" s="307" t="s">
        <v>452</v>
      </c>
      <c r="B213" s="308"/>
      <c r="C213" s="309" t="s">
        <v>453</v>
      </c>
      <c r="D213" s="309" t="s">
        <v>454</v>
      </c>
      <c r="E213" s="310" t="s">
        <v>290</v>
      </c>
      <c r="F213" s="310" t="s">
        <v>289</v>
      </c>
      <c r="G213" s="823" t="s">
        <v>455</v>
      </c>
      <c r="H213" s="801" t="s">
        <v>456</v>
      </c>
      <c r="J213" s="4"/>
    </row>
    <row r="214" spans="1:10" ht="13.5" thickBot="1">
      <c r="A214" s="314" t="s">
        <v>457</v>
      </c>
      <c r="B214" s="315"/>
      <c r="C214" s="316" t="s">
        <v>457</v>
      </c>
      <c r="D214" s="317"/>
      <c r="E214" s="318" t="s">
        <v>457</v>
      </c>
      <c r="F214" s="319"/>
      <c r="G214" s="824" t="s">
        <v>458</v>
      </c>
      <c r="H214" s="802"/>
      <c r="J214" s="4"/>
    </row>
    <row r="215" spans="1:10" ht="13.5" thickTop="1">
      <c r="A215" s="322" t="s">
        <v>5</v>
      </c>
      <c r="B215" s="323"/>
      <c r="C215" s="324" t="s">
        <v>160</v>
      </c>
      <c r="D215" s="325"/>
      <c r="E215" s="326"/>
      <c r="F215" s="327"/>
      <c r="G215" s="825"/>
      <c r="H215" s="803"/>
      <c r="J215" s="4"/>
    </row>
    <row r="216" spans="1:10" ht="25.5">
      <c r="A216" s="329" t="s">
        <v>574</v>
      </c>
      <c r="B216" s="410" t="s">
        <v>548</v>
      </c>
      <c r="C216" s="387" t="s">
        <v>864</v>
      </c>
      <c r="D216" s="925" t="s">
        <v>862</v>
      </c>
      <c r="E216" s="332">
        <v>2</v>
      </c>
      <c r="F216" s="358" t="s">
        <v>13</v>
      </c>
      <c r="G216" s="814">
        <v>0</v>
      </c>
      <c r="H216" s="794">
        <f>E216*G216</f>
        <v>0</v>
      </c>
      <c r="J216" s="4"/>
    </row>
    <row r="217" spans="1:10">
      <c r="G217" s="826"/>
      <c r="H217" s="804"/>
      <c r="J217" s="4"/>
    </row>
    <row r="218" spans="1:10" ht="15">
      <c r="A218" s="390" t="s">
        <v>5</v>
      </c>
      <c r="B218" s="391"/>
      <c r="C218" s="392" t="s">
        <v>160</v>
      </c>
      <c r="D218" s="393"/>
      <c r="E218" s="394"/>
      <c r="F218" s="395"/>
      <c r="G218" s="833" t="s">
        <v>490</v>
      </c>
      <c r="H218" s="809">
        <f>SUM(H215:H217)</f>
        <v>0</v>
      </c>
      <c r="J218" s="4"/>
    </row>
    <row r="219" spans="1:10">
      <c r="G219" s="826"/>
      <c r="H219" s="804"/>
      <c r="J219" s="4"/>
    </row>
    <row r="220" spans="1:10">
      <c r="A220" s="307" t="s">
        <v>452</v>
      </c>
      <c r="B220" s="308"/>
      <c r="C220" s="309" t="s">
        <v>453</v>
      </c>
      <c r="D220" s="309" t="s">
        <v>454</v>
      </c>
      <c r="E220" s="310" t="s">
        <v>290</v>
      </c>
      <c r="F220" s="310" t="s">
        <v>289</v>
      </c>
      <c r="G220" s="823" t="s">
        <v>455</v>
      </c>
      <c r="H220" s="801" t="s">
        <v>456</v>
      </c>
      <c r="J220" s="4"/>
    </row>
    <row r="221" spans="1:10" ht="13.5" thickBot="1">
      <c r="A221" s="314" t="s">
        <v>457</v>
      </c>
      <c r="B221" s="315"/>
      <c r="C221" s="316" t="s">
        <v>457</v>
      </c>
      <c r="D221" s="317"/>
      <c r="E221" s="318" t="s">
        <v>457</v>
      </c>
      <c r="F221" s="319"/>
      <c r="G221" s="824" t="s">
        <v>458</v>
      </c>
      <c r="H221" s="802"/>
      <c r="J221" s="4"/>
    </row>
    <row r="222" spans="1:10" ht="13.5" thickTop="1">
      <c r="A222" s="322" t="s">
        <v>4</v>
      </c>
      <c r="B222" s="323"/>
      <c r="C222" s="324" t="s">
        <v>575</v>
      </c>
      <c r="D222" s="325"/>
      <c r="E222" s="326"/>
      <c r="F222" s="327"/>
      <c r="G222" s="825"/>
      <c r="H222" s="803"/>
      <c r="J222" s="4"/>
    </row>
    <row r="223" spans="1:10">
      <c r="G223" s="826"/>
      <c r="H223" s="804"/>
      <c r="J223" s="4"/>
    </row>
    <row r="224" spans="1:10">
      <c r="A224" s="416" t="s">
        <v>576</v>
      </c>
      <c r="B224" s="417"/>
      <c r="C224" s="418" t="s">
        <v>577</v>
      </c>
      <c r="D224" s="419"/>
      <c r="E224" s="420"/>
      <c r="F224" s="421"/>
      <c r="G224" s="834"/>
      <c r="H224" s="810"/>
      <c r="J224" s="4"/>
    </row>
    <row r="225" spans="1:10" ht="25.5">
      <c r="A225" s="362">
        <v>61</v>
      </c>
      <c r="B225" s="362">
        <v>122</v>
      </c>
      <c r="C225" s="423" t="s">
        <v>578</v>
      </c>
      <c r="D225" s="424"/>
      <c r="E225" s="598">
        <v>12</v>
      </c>
      <c r="F225" s="367" t="s">
        <v>13</v>
      </c>
      <c r="G225" s="814">
        <v>0</v>
      </c>
      <c r="H225" s="794">
        <f>E225*G225</f>
        <v>0</v>
      </c>
      <c r="J225" s="597"/>
    </row>
    <row r="226" spans="1:10">
      <c r="A226" s="425"/>
      <c r="B226" s="426"/>
      <c r="C226" s="427"/>
      <c r="D226" s="428"/>
      <c r="E226" s="429"/>
      <c r="F226" s="430"/>
      <c r="G226" s="835"/>
      <c r="H226" s="794"/>
      <c r="J226" s="4"/>
    </row>
    <row r="227" spans="1:10" ht="38.25">
      <c r="A227" s="362">
        <v>61</v>
      </c>
      <c r="B227" s="362">
        <v>215</v>
      </c>
      <c r="C227" s="423" t="s">
        <v>579</v>
      </c>
      <c r="D227" s="424"/>
      <c r="E227" s="598">
        <v>6</v>
      </c>
      <c r="F227" s="367" t="s">
        <v>13</v>
      </c>
      <c r="G227" s="814">
        <v>0</v>
      </c>
      <c r="H227" s="794">
        <f>E227*G227</f>
        <v>0</v>
      </c>
      <c r="J227" s="597"/>
    </row>
    <row r="228" spans="1:10">
      <c r="A228" s="362"/>
      <c r="B228" s="362"/>
      <c r="C228" s="423"/>
      <c r="D228" s="424"/>
      <c r="E228" s="598"/>
      <c r="F228" s="367"/>
      <c r="G228" s="815"/>
      <c r="H228" s="794"/>
      <c r="J228" s="597"/>
    </row>
    <row r="229" spans="1:10" ht="38.25">
      <c r="A229" s="599">
        <v>61</v>
      </c>
      <c r="B229" s="599">
        <v>216</v>
      </c>
      <c r="C229" s="602" t="s">
        <v>812</v>
      </c>
      <c r="D229" s="603"/>
      <c r="E229" s="598">
        <v>4</v>
      </c>
      <c r="F229" s="601" t="s">
        <v>13</v>
      </c>
      <c r="G229" s="814">
        <v>0</v>
      </c>
      <c r="H229" s="794">
        <f>E229*G229</f>
        <v>0</v>
      </c>
      <c r="J229" s="597"/>
    </row>
    <row r="230" spans="1:10">
      <c r="A230" s="425"/>
      <c r="B230" s="426"/>
      <c r="C230" s="427"/>
      <c r="D230" s="428"/>
      <c r="E230" s="429"/>
      <c r="F230" s="430"/>
      <c r="G230" s="835"/>
      <c r="H230" s="794"/>
      <c r="J230" s="4"/>
    </row>
    <row r="231" spans="1:10" ht="38.25">
      <c r="A231" s="362">
        <v>61</v>
      </c>
      <c r="B231" s="362">
        <v>218</v>
      </c>
      <c r="C231" s="423" t="s">
        <v>580</v>
      </c>
      <c r="D231" s="424"/>
      <c r="E231" s="598">
        <v>2</v>
      </c>
      <c r="F231" s="367" t="s">
        <v>13</v>
      </c>
      <c r="G231" s="814">
        <v>0</v>
      </c>
      <c r="H231" s="794">
        <f>E231*G231</f>
        <v>0</v>
      </c>
      <c r="J231" s="4"/>
    </row>
    <row r="232" spans="1:10">
      <c r="A232" s="362"/>
      <c r="B232" s="362"/>
      <c r="C232" s="423"/>
      <c r="D232" s="424"/>
      <c r="E232" s="598"/>
      <c r="F232" s="367"/>
      <c r="G232" s="815"/>
      <c r="H232" s="794"/>
      <c r="J232" s="4"/>
    </row>
    <row r="233" spans="1:10" ht="51">
      <c r="A233" s="362">
        <v>61</v>
      </c>
      <c r="B233" s="362">
        <v>451</v>
      </c>
      <c r="C233" s="423" t="s">
        <v>809</v>
      </c>
      <c r="D233" s="603" t="s">
        <v>820</v>
      </c>
      <c r="E233" s="598">
        <v>2</v>
      </c>
      <c r="F233" s="367" t="s">
        <v>13</v>
      </c>
      <c r="G233" s="814">
        <v>0</v>
      </c>
      <c r="H233" s="794">
        <f>E233*G233</f>
        <v>0</v>
      </c>
      <c r="J233" s="597"/>
    </row>
    <row r="234" spans="1:10">
      <c r="A234" s="362"/>
      <c r="B234" s="362"/>
      <c r="C234" s="423"/>
      <c r="D234" s="424"/>
      <c r="E234" s="598"/>
      <c r="F234" s="367"/>
      <c r="G234" s="815"/>
      <c r="H234" s="794"/>
      <c r="J234" s="597"/>
    </row>
    <row r="235" spans="1:10" ht="51">
      <c r="A235" s="362">
        <v>61</v>
      </c>
      <c r="B235" s="362">
        <v>642</v>
      </c>
      <c r="C235" s="423" t="s">
        <v>807</v>
      </c>
      <c r="D235" s="424" t="s">
        <v>808</v>
      </c>
      <c r="E235" s="598">
        <v>1</v>
      </c>
      <c r="F235" s="367" t="s">
        <v>13</v>
      </c>
      <c r="G235" s="814">
        <v>0</v>
      </c>
      <c r="H235" s="794">
        <f>E235*G235</f>
        <v>0</v>
      </c>
      <c r="J235" s="597"/>
    </row>
    <row r="236" spans="1:10">
      <c r="A236" s="362"/>
      <c r="B236" s="362"/>
      <c r="C236" s="423"/>
      <c r="D236" s="424"/>
      <c r="E236" s="598"/>
      <c r="F236" s="367"/>
      <c r="G236" s="815"/>
      <c r="H236" s="794"/>
      <c r="J236" s="597"/>
    </row>
    <row r="237" spans="1:10" ht="51">
      <c r="A237" s="362">
        <v>61</v>
      </c>
      <c r="B237" s="362">
        <v>652</v>
      </c>
      <c r="C237" s="423" t="s">
        <v>811</v>
      </c>
      <c r="D237" s="424" t="s">
        <v>810</v>
      </c>
      <c r="E237" s="598">
        <v>2</v>
      </c>
      <c r="F237" s="367" t="s">
        <v>13</v>
      </c>
      <c r="G237" s="814">
        <v>0</v>
      </c>
      <c r="H237" s="794">
        <f>E237*G237</f>
        <v>0</v>
      </c>
      <c r="J237" s="597"/>
    </row>
    <row r="238" spans="1:10">
      <c r="A238" s="425"/>
      <c r="B238" s="426"/>
      <c r="C238" s="427"/>
      <c r="D238" s="428"/>
      <c r="E238" s="429"/>
      <c r="F238" s="430"/>
      <c r="G238" s="835"/>
      <c r="H238" s="794"/>
      <c r="J238" s="4"/>
    </row>
    <row r="239" spans="1:10" ht="51">
      <c r="A239" s="362">
        <v>61</v>
      </c>
      <c r="B239" s="362">
        <v>722</v>
      </c>
      <c r="C239" s="423" t="s">
        <v>805</v>
      </c>
      <c r="D239" s="424" t="s">
        <v>806</v>
      </c>
      <c r="E239" s="598">
        <v>2</v>
      </c>
      <c r="F239" s="367" t="s">
        <v>13</v>
      </c>
      <c r="G239" s="814">
        <v>0</v>
      </c>
      <c r="H239" s="794">
        <f>E239*G239</f>
        <v>0</v>
      </c>
      <c r="J239" s="597"/>
    </row>
    <row r="240" spans="1:10">
      <c r="A240" s="425"/>
      <c r="B240" s="426"/>
      <c r="C240" s="427"/>
      <c r="D240" s="428"/>
      <c r="E240" s="429"/>
      <c r="F240" s="430"/>
      <c r="G240" s="835"/>
      <c r="H240" s="794"/>
      <c r="J240" s="4"/>
    </row>
    <row r="241" spans="1:10" ht="51">
      <c r="A241" s="362">
        <v>61</v>
      </c>
      <c r="B241" s="362">
        <v>723</v>
      </c>
      <c r="C241" s="423" t="s">
        <v>581</v>
      </c>
      <c r="D241" s="603" t="s">
        <v>814</v>
      </c>
      <c r="E241" s="598">
        <v>2</v>
      </c>
      <c r="F241" s="367" t="s">
        <v>13</v>
      </c>
      <c r="G241" s="814">
        <v>0</v>
      </c>
      <c r="H241" s="794">
        <f>E241*G241</f>
        <v>0</v>
      </c>
      <c r="J241" s="4"/>
    </row>
    <row r="242" spans="1:10">
      <c r="G242" s="836"/>
      <c r="H242" s="794"/>
      <c r="J242" s="4"/>
    </row>
    <row r="243" spans="1:10" ht="51">
      <c r="A243" s="362">
        <v>61</v>
      </c>
      <c r="B243" s="362" t="s">
        <v>582</v>
      </c>
      <c r="C243" s="423" t="s">
        <v>583</v>
      </c>
      <c r="D243" s="603" t="s">
        <v>819</v>
      </c>
      <c r="E243" s="598">
        <v>2</v>
      </c>
      <c r="F243" s="367" t="s">
        <v>13</v>
      </c>
      <c r="G243" s="814">
        <v>0</v>
      </c>
      <c r="H243" s="794">
        <f>E243*G243</f>
        <v>0</v>
      </c>
      <c r="J243" s="597"/>
    </row>
    <row r="244" spans="1:10">
      <c r="G244" s="836"/>
      <c r="H244" s="794"/>
      <c r="J244" s="4"/>
    </row>
    <row r="245" spans="1:10">
      <c r="A245" s="359" t="s">
        <v>584</v>
      </c>
      <c r="B245" s="350"/>
      <c r="C245" s="351" t="s">
        <v>585</v>
      </c>
      <c r="D245" s="352"/>
      <c r="E245" s="353"/>
      <c r="F245" s="354"/>
      <c r="G245" s="817"/>
      <c r="H245" s="817"/>
      <c r="J245" s="4"/>
    </row>
    <row r="246" spans="1:10" ht="63.75">
      <c r="A246" s="329">
        <v>62</v>
      </c>
      <c r="B246" s="329">
        <v>123</v>
      </c>
      <c r="C246" s="387" t="s">
        <v>586</v>
      </c>
      <c r="D246" s="389" t="s">
        <v>804</v>
      </c>
      <c r="E246" s="332">
        <v>372</v>
      </c>
      <c r="F246" s="358" t="s">
        <v>469</v>
      </c>
      <c r="G246" s="814">
        <v>0</v>
      </c>
      <c r="H246" s="794">
        <f>E246*G246</f>
        <v>0</v>
      </c>
      <c r="I246" s="597"/>
      <c r="J246" s="597"/>
    </row>
    <row r="247" spans="1:10">
      <c r="A247" s="329"/>
      <c r="B247" s="329"/>
      <c r="C247" s="387"/>
      <c r="D247" s="331"/>
      <c r="E247" s="332"/>
      <c r="F247" s="358"/>
      <c r="G247" s="815"/>
      <c r="H247" s="794"/>
    </row>
    <row r="248" spans="1:10" ht="63.75">
      <c r="A248" s="329" t="s">
        <v>587</v>
      </c>
      <c r="B248" s="329">
        <v>163</v>
      </c>
      <c r="C248" s="387" t="s">
        <v>588</v>
      </c>
      <c r="D248" s="604" t="s">
        <v>813</v>
      </c>
      <c r="E248" s="332">
        <v>5</v>
      </c>
      <c r="F248" s="358" t="s">
        <v>336</v>
      </c>
      <c r="G248" s="814">
        <v>0</v>
      </c>
      <c r="H248" s="794">
        <f>E248*G248</f>
        <v>0</v>
      </c>
      <c r="J248" s="597"/>
    </row>
    <row r="249" spans="1:10">
      <c r="A249" s="329"/>
      <c r="B249" s="329"/>
      <c r="C249" s="387"/>
      <c r="D249" s="331"/>
      <c r="E249" s="332"/>
      <c r="F249" s="358"/>
      <c r="G249" s="815"/>
      <c r="H249" s="794"/>
    </row>
    <row r="250" spans="1:10" ht="33.75">
      <c r="A250" s="329">
        <v>62</v>
      </c>
      <c r="B250" s="329">
        <v>253</v>
      </c>
      <c r="C250" s="387" t="s">
        <v>589</v>
      </c>
      <c r="D250" s="389" t="s">
        <v>803</v>
      </c>
      <c r="E250" s="332">
        <v>12</v>
      </c>
      <c r="F250" s="358" t="s">
        <v>469</v>
      </c>
      <c r="G250" s="814">
        <v>0</v>
      </c>
      <c r="H250" s="794">
        <f>E250*G250</f>
        <v>0</v>
      </c>
      <c r="J250" s="597"/>
    </row>
    <row r="251" spans="1:10">
      <c r="A251" s="329"/>
      <c r="B251" s="329"/>
      <c r="C251" s="387"/>
      <c r="D251" s="389"/>
      <c r="E251" s="332"/>
      <c r="F251" s="358"/>
      <c r="G251" s="815"/>
      <c r="H251" s="794"/>
    </row>
    <row r="252" spans="1:10" ht="76.5">
      <c r="A252" s="329">
        <v>62</v>
      </c>
      <c r="B252" s="329">
        <v>436</v>
      </c>
      <c r="C252" s="387" t="s">
        <v>590</v>
      </c>
      <c r="D252" s="389" t="s">
        <v>591</v>
      </c>
      <c r="E252" s="332">
        <v>40</v>
      </c>
      <c r="F252" s="358" t="s">
        <v>469</v>
      </c>
      <c r="G252" s="814">
        <v>0</v>
      </c>
      <c r="H252" s="794">
        <f>E252*G252</f>
        <v>0</v>
      </c>
    </row>
    <row r="253" spans="1:10">
      <c r="A253" s="329"/>
      <c r="B253" s="329"/>
      <c r="C253" s="387"/>
      <c r="D253" s="389"/>
      <c r="E253" s="332"/>
      <c r="F253" s="358"/>
      <c r="G253" s="815"/>
      <c r="H253" s="794"/>
    </row>
    <row r="254" spans="1:10" ht="89.25">
      <c r="A254" s="329">
        <v>62</v>
      </c>
      <c r="B254" s="329">
        <v>448</v>
      </c>
      <c r="C254" s="387" t="s">
        <v>592</v>
      </c>
      <c r="D254" s="389" t="s">
        <v>593</v>
      </c>
      <c r="E254" s="332">
        <v>8</v>
      </c>
      <c r="F254" s="358" t="s">
        <v>336</v>
      </c>
      <c r="G254" s="814">
        <v>0</v>
      </c>
      <c r="H254" s="794">
        <f>E254*G254</f>
        <v>0</v>
      </c>
    </row>
    <row r="255" spans="1:10">
      <c r="A255" s="329"/>
      <c r="B255" s="329"/>
      <c r="C255" s="387"/>
      <c r="D255" s="389"/>
      <c r="E255" s="332"/>
      <c r="F255" s="358"/>
      <c r="G255" s="815"/>
      <c r="H255" s="793"/>
    </row>
    <row r="256" spans="1:10">
      <c r="A256" s="359" t="s">
        <v>609</v>
      </c>
      <c r="B256" s="350"/>
      <c r="C256" s="351" t="s">
        <v>610</v>
      </c>
      <c r="D256" s="352"/>
      <c r="E256" s="353"/>
      <c r="F256" s="354"/>
      <c r="G256" s="817"/>
      <c r="H256" s="796"/>
    </row>
    <row r="257" spans="1:10" ht="38.25">
      <c r="A257" s="329">
        <v>63</v>
      </c>
      <c r="B257" s="431">
        <v>113</v>
      </c>
      <c r="C257" s="387" t="s">
        <v>611</v>
      </c>
      <c r="D257" s="389"/>
      <c r="E257" s="332">
        <v>11</v>
      </c>
      <c r="F257" s="358" t="s">
        <v>13</v>
      </c>
      <c r="G257" s="814">
        <v>0</v>
      </c>
      <c r="H257" s="794">
        <f>E257*G257</f>
        <v>0</v>
      </c>
    </row>
    <row r="258" spans="1:10">
      <c r="A258" s="329"/>
      <c r="B258" s="329"/>
      <c r="C258" s="387"/>
      <c r="D258" s="389"/>
      <c r="E258" s="332"/>
      <c r="F258" s="358"/>
      <c r="G258" s="815"/>
      <c r="H258" s="793"/>
    </row>
    <row r="259" spans="1:10">
      <c r="A259" s="359" t="s">
        <v>594</v>
      </c>
      <c r="B259" s="350"/>
      <c r="C259" s="351" t="s">
        <v>595</v>
      </c>
      <c r="D259" s="352"/>
      <c r="E259" s="353"/>
      <c r="F259" s="354"/>
      <c r="G259" s="817"/>
      <c r="H259" s="796"/>
    </row>
    <row r="260" spans="1:10" ht="25.5">
      <c r="A260" s="329">
        <v>64</v>
      </c>
      <c r="B260" s="431">
        <v>281</v>
      </c>
      <c r="C260" s="387" t="s">
        <v>596</v>
      </c>
      <c r="D260" s="389"/>
      <c r="E260" s="332">
        <v>2</v>
      </c>
      <c r="F260" s="358" t="s">
        <v>13</v>
      </c>
      <c r="G260" s="814">
        <v>0</v>
      </c>
      <c r="H260" s="794">
        <f>E260*G260</f>
        <v>0</v>
      </c>
      <c r="J260" s="597"/>
    </row>
    <row r="261" spans="1:10">
      <c r="A261" s="335"/>
      <c r="B261" s="336"/>
      <c r="C261" s="337"/>
      <c r="D261" s="344"/>
      <c r="E261" s="345"/>
      <c r="F261" s="346"/>
      <c r="G261" s="816"/>
      <c r="H261" s="794"/>
    </row>
    <row r="262" spans="1:10" ht="13.5" customHeight="1">
      <c r="A262" s="329">
        <v>64</v>
      </c>
      <c r="B262" s="431">
        <v>288</v>
      </c>
      <c r="C262" s="387" t="s">
        <v>597</v>
      </c>
      <c r="D262" s="389"/>
      <c r="E262" s="332">
        <v>1</v>
      </c>
      <c r="F262" s="358" t="s">
        <v>13</v>
      </c>
      <c r="G262" s="814">
        <v>0</v>
      </c>
      <c r="H262" s="794">
        <f>E262*G262</f>
        <v>0</v>
      </c>
      <c r="I262" s="432"/>
      <c r="J262" s="597"/>
    </row>
    <row r="263" spans="1:10">
      <c r="A263" s="335"/>
      <c r="B263" s="336"/>
      <c r="C263" s="337"/>
      <c r="D263" s="344"/>
      <c r="E263" s="345"/>
      <c r="F263" s="346"/>
      <c r="G263" s="816"/>
      <c r="H263" s="794"/>
    </row>
    <row r="264" spans="1:10" ht="38.25">
      <c r="A264" s="329">
        <v>64</v>
      </c>
      <c r="B264" s="431">
        <v>435</v>
      </c>
      <c r="C264" s="387" t="s">
        <v>598</v>
      </c>
      <c r="D264" s="389"/>
      <c r="E264" s="332">
        <v>36</v>
      </c>
      <c r="F264" s="358" t="s">
        <v>469</v>
      </c>
      <c r="G264" s="814">
        <v>0</v>
      </c>
      <c r="H264" s="794">
        <f>E264*G264</f>
        <v>0</v>
      </c>
      <c r="J264" s="597"/>
    </row>
    <row r="265" spans="1:10">
      <c r="A265" s="335"/>
      <c r="B265" s="336"/>
      <c r="C265" s="337"/>
      <c r="D265" s="344"/>
      <c r="E265" s="345"/>
      <c r="F265" s="346"/>
      <c r="G265" s="816"/>
      <c r="H265" s="795"/>
    </row>
    <row r="266" spans="1:10" ht="15">
      <c r="A266" s="390" t="s">
        <v>4</v>
      </c>
      <c r="B266" s="391"/>
      <c r="C266" s="392" t="s">
        <v>575</v>
      </c>
      <c r="D266" s="393"/>
      <c r="E266" s="394"/>
      <c r="F266" s="395"/>
      <c r="G266" s="833" t="s">
        <v>490</v>
      </c>
      <c r="H266" s="811">
        <f>SUM(H225:H265)</f>
        <v>0</v>
      </c>
    </row>
    <row r="267" spans="1:10">
      <c r="G267" s="826"/>
      <c r="H267" s="804"/>
    </row>
    <row r="268" spans="1:10">
      <c r="A268" s="307" t="s">
        <v>452</v>
      </c>
      <c r="B268" s="308"/>
      <c r="C268" s="309" t="s">
        <v>453</v>
      </c>
      <c r="D268" s="309" t="s">
        <v>454</v>
      </c>
      <c r="E268" s="310" t="s">
        <v>290</v>
      </c>
      <c r="F268" s="310" t="s">
        <v>289</v>
      </c>
      <c r="G268" s="823" t="s">
        <v>455</v>
      </c>
      <c r="H268" s="801" t="s">
        <v>456</v>
      </c>
    </row>
    <row r="269" spans="1:10" ht="13.5" thickBot="1">
      <c r="A269" s="314" t="s">
        <v>457</v>
      </c>
      <c r="B269" s="315"/>
      <c r="C269" s="316" t="s">
        <v>457</v>
      </c>
      <c r="D269" s="317"/>
      <c r="E269" s="318" t="s">
        <v>457</v>
      </c>
      <c r="F269" s="319"/>
      <c r="G269" s="824" t="s">
        <v>458</v>
      </c>
      <c r="H269" s="802"/>
    </row>
    <row r="270" spans="1:10" ht="13.5" thickTop="1">
      <c r="A270" s="322" t="s">
        <v>599</v>
      </c>
      <c r="B270" s="323"/>
      <c r="C270" s="324" t="s">
        <v>3</v>
      </c>
      <c r="D270" s="325"/>
      <c r="E270" s="326"/>
      <c r="F270" s="327"/>
      <c r="G270" s="825"/>
      <c r="H270" s="803"/>
    </row>
    <row r="271" spans="1:10">
      <c r="G271" s="826"/>
      <c r="H271" s="804"/>
    </row>
    <row r="272" spans="1:10">
      <c r="A272" s="359" t="s">
        <v>26</v>
      </c>
      <c r="B272" s="350"/>
      <c r="C272" s="351" t="s">
        <v>25</v>
      </c>
      <c r="D272" s="352"/>
      <c r="E272" s="353"/>
      <c r="F272" s="354"/>
      <c r="G272" s="827"/>
      <c r="H272" s="796"/>
    </row>
    <row r="273" spans="1:8">
      <c r="A273" s="362">
        <v>79</v>
      </c>
      <c r="B273" s="362">
        <v>311</v>
      </c>
      <c r="C273" s="433" t="s">
        <v>24</v>
      </c>
      <c r="D273" s="966" t="s">
        <v>600</v>
      </c>
      <c r="E273" s="598">
        <v>50</v>
      </c>
      <c r="F273" s="367" t="s">
        <v>22</v>
      </c>
      <c r="G273" s="814">
        <v>0</v>
      </c>
      <c r="H273" s="794">
        <f>E273*G273</f>
        <v>0</v>
      </c>
    </row>
    <row r="274" spans="1:8">
      <c r="A274" s="362"/>
      <c r="B274" s="362"/>
      <c r="C274" s="433"/>
      <c r="D274" s="967"/>
      <c r="E274" s="598"/>
      <c r="F274" s="367"/>
      <c r="G274" s="815"/>
      <c r="H274" s="794"/>
    </row>
    <row r="275" spans="1:8" ht="26.25" customHeight="1">
      <c r="A275" s="362">
        <v>79</v>
      </c>
      <c r="B275" s="362">
        <v>351</v>
      </c>
      <c r="C275" s="433" t="s">
        <v>23</v>
      </c>
      <c r="D275" s="968"/>
      <c r="E275" s="598">
        <v>20</v>
      </c>
      <c r="F275" s="367" t="s">
        <v>22</v>
      </c>
      <c r="G275" s="814">
        <v>0</v>
      </c>
      <c r="H275" s="794">
        <f>E275*G275</f>
        <v>0</v>
      </c>
    </row>
    <row r="276" spans="1:8">
      <c r="A276" s="362"/>
      <c r="B276" s="362"/>
      <c r="C276" s="433"/>
      <c r="D276" s="434"/>
      <c r="E276" s="598"/>
      <c r="F276" s="367"/>
      <c r="G276" s="815"/>
      <c r="H276" s="794"/>
    </row>
    <row r="277" spans="1:8" ht="25.5">
      <c r="A277" s="362">
        <v>79</v>
      </c>
      <c r="B277" s="362">
        <v>514</v>
      </c>
      <c r="C277" s="423" t="s">
        <v>21</v>
      </c>
      <c r="D277" s="435"/>
      <c r="E277" s="598">
        <v>1</v>
      </c>
      <c r="F277" s="367" t="s">
        <v>13</v>
      </c>
      <c r="G277" s="814">
        <v>0</v>
      </c>
      <c r="H277" s="794">
        <f>E277*G277</f>
        <v>0</v>
      </c>
    </row>
    <row r="278" spans="1:8">
      <c r="A278" s="362"/>
      <c r="B278" s="362"/>
      <c r="C278" s="433"/>
      <c r="D278" s="434"/>
      <c r="E278" s="598"/>
      <c r="F278" s="367"/>
      <c r="G278" s="815"/>
      <c r="H278" s="794"/>
    </row>
    <row r="279" spans="1:8" ht="25.5">
      <c r="A279" s="362" t="s">
        <v>601</v>
      </c>
      <c r="B279" s="436" t="s">
        <v>548</v>
      </c>
      <c r="C279" s="423" t="s">
        <v>602</v>
      </c>
      <c r="D279" s="607" t="s">
        <v>818</v>
      </c>
      <c r="E279" s="598">
        <v>1</v>
      </c>
      <c r="F279" s="601" t="s">
        <v>13</v>
      </c>
      <c r="G279" s="814">
        <v>0</v>
      </c>
      <c r="H279" s="794">
        <f>E279*G279</f>
        <v>0</v>
      </c>
    </row>
    <row r="280" spans="1:8">
      <c r="A280" s="362"/>
      <c r="B280" s="362"/>
      <c r="C280" s="423"/>
      <c r="D280" s="435"/>
      <c r="E280" s="598"/>
      <c r="F280" s="367"/>
      <c r="G280" s="815"/>
      <c r="H280" s="794"/>
    </row>
    <row r="281" spans="1:8">
      <c r="A281" s="362" t="s">
        <v>601</v>
      </c>
      <c r="B281" s="436" t="s">
        <v>603</v>
      </c>
      <c r="C281" s="423" t="s">
        <v>604</v>
      </c>
      <c r="D281" s="435" t="s">
        <v>306</v>
      </c>
      <c r="E281" s="598">
        <v>1</v>
      </c>
      <c r="F281" s="601" t="s">
        <v>13</v>
      </c>
      <c r="G281" s="814">
        <v>0</v>
      </c>
      <c r="H281" s="794">
        <f>E281*G281</f>
        <v>0</v>
      </c>
    </row>
    <row r="282" spans="1:8">
      <c r="A282" s="362"/>
      <c r="B282" s="436"/>
      <c r="C282" s="423"/>
      <c r="D282" s="435"/>
      <c r="E282" s="598"/>
      <c r="F282" s="367"/>
      <c r="G282" s="837"/>
      <c r="H282" s="794"/>
    </row>
    <row r="283" spans="1:8">
      <c r="A283" s="362" t="s">
        <v>601</v>
      </c>
      <c r="B283" s="436" t="s">
        <v>605</v>
      </c>
      <c r="C283" s="423" t="s">
        <v>606</v>
      </c>
      <c r="D283" s="435" t="s">
        <v>306</v>
      </c>
      <c r="E283" s="598">
        <v>50</v>
      </c>
      <c r="F283" s="367" t="s">
        <v>22</v>
      </c>
      <c r="G283" s="814">
        <v>0</v>
      </c>
      <c r="H283" s="794">
        <f>E283*G283</f>
        <v>0</v>
      </c>
    </row>
    <row r="284" spans="1:8">
      <c r="A284" s="437"/>
      <c r="B284" s="437"/>
      <c r="C284" s="347"/>
      <c r="D284" s="428"/>
      <c r="E284" s="347"/>
      <c r="F284" s="438"/>
      <c r="G284" s="816"/>
      <c r="H284" s="794"/>
    </row>
    <row r="285" spans="1:8" ht="25.5">
      <c r="A285" s="362" t="s">
        <v>601</v>
      </c>
      <c r="B285" s="436" t="s">
        <v>607</v>
      </c>
      <c r="C285" s="423" t="s">
        <v>608</v>
      </c>
      <c r="D285" s="435" t="s">
        <v>306</v>
      </c>
      <c r="E285" s="598">
        <v>30</v>
      </c>
      <c r="F285" s="367" t="s">
        <v>22</v>
      </c>
      <c r="G285" s="814">
        <v>0</v>
      </c>
      <c r="H285" s="794">
        <f>E285*G285</f>
        <v>0</v>
      </c>
    </row>
    <row r="286" spans="1:8" ht="13.5" thickBot="1">
      <c r="A286" s="440"/>
      <c r="B286" s="440"/>
      <c r="C286" s="441"/>
      <c r="D286" s="442"/>
      <c r="E286" s="441"/>
      <c r="F286" s="443"/>
      <c r="G286" s="838"/>
      <c r="H286" s="812"/>
    </row>
    <row r="287" spans="1:8" ht="15">
      <c r="A287" s="378" t="s">
        <v>599</v>
      </c>
      <c r="B287" s="379"/>
      <c r="C287" s="380" t="s">
        <v>3</v>
      </c>
      <c r="D287" s="325"/>
      <c r="E287" s="381"/>
      <c r="F287" s="382"/>
      <c r="G287" s="380" t="s">
        <v>490</v>
      </c>
      <c r="H287" s="799">
        <f>SUM(H273:H286)</f>
        <v>0</v>
      </c>
    </row>
  </sheetData>
  <mergeCells count="15">
    <mergeCell ref="C31:G34"/>
    <mergeCell ref="C36:G39"/>
    <mergeCell ref="C40:F40"/>
    <mergeCell ref="C42:G45"/>
    <mergeCell ref="A5:B5"/>
    <mergeCell ref="C5:F5"/>
    <mergeCell ref="A6:B6"/>
    <mergeCell ref="I177:N181"/>
    <mergeCell ref="D273:D275"/>
    <mergeCell ref="C46:F46"/>
    <mergeCell ref="C47:F47"/>
    <mergeCell ref="I91:N93"/>
    <mergeCell ref="I111:N113"/>
    <mergeCell ref="I121:N123"/>
    <mergeCell ref="I141:N145"/>
  </mergeCells>
  <pageMargins left="0.98425196850393704" right="0.78740157480314965" top="0.78740157480314965" bottom="0.78740157480314965" header="0.19685039370078741" footer="0.19685039370078741"/>
  <pageSetup paperSize="9" scale="63" orientation="portrait" r:id="rId1"/>
  <headerFooter alignWithMargins="0">
    <oddHeader>&amp;CMost čez Sevnično
Regionalna cesta</oddHeader>
    <oddFooter>&amp;C&amp;"Arial,Krepko"
&amp;A&amp;R&amp;"Arial,Krepko"&amp;10&amp;P</oddFooter>
  </headerFooter>
  <rowBreaks count="8" manualBreakCount="8">
    <brk id="48" max="7" man="1"/>
    <brk id="85" max="7" man="1"/>
    <brk id="137" max="7" man="1"/>
    <brk id="170" max="7" man="1"/>
    <brk id="211" max="7" man="1"/>
    <brk id="218" max="7" man="1"/>
    <brk id="254" max="7" man="1"/>
    <brk id="2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5"/>
  <sheetViews>
    <sheetView view="pageLayout" topLeftCell="B208" zoomScaleNormal="100" workbookViewId="0">
      <selection activeCell="G222" sqref="G222"/>
    </sheetView>
  </sheetViews>
  <sheetFormatPr defaultColWidth="9.140625" defaultRowHeight="12.75"/>
  <cols>
    <col min="1" max="1" width="0.5703125" style="30" hidden="1" customWidth="1"/>
    <col min="2" max="2" width="4.28515625" style="259" customWidth="1"/>
    <col min="3" max="3" width="13" style="30" customWidth="1"/>
    <col min="4" max="4" width="9.140625" style="199"/>
    <col min="5" max="5" width="12.7109375" style="30" customWidth="1"/>
    <col min="6" max="6" width="9.5703125" style="30" customWidth="1"/>
    <col min="7" max="7" width="9.140625" style="199" customWidth="1"/>
    <col min="8" max="8" width="12" style="199" customWidth="1"/>
    <col min="9" max="9" width="12" style="264" customWidth="1"/>
    <col min="10" max="10" width="15.42578125" style="30" hidden="1" customWidth="1"/>
    <col min="11" max="16384" width="9.140625" style="30"/>
  </cols>
  <sheetData>
    <row r="1" spans="1:11" ht="15.75">
      <c r="A1" s="34"/>
      <c r="B1" s="158" t="s">
        <v>286</v>
      </c>
      <c r="C1" s="34"/>
      <c r="D1" s="159"/>
      <c r="E1" s="160"/>
      <c r="F1" s="160"/>
      <c r="G1" s="161"/>
      <c r="H1" s="161"/>
      <c r="I1" s="162"/>
      <c r="J1" s="34"/>
      <c r="K1" s="34"/>
    </row>
    <row r="2" spans="1:11" ht="14.25" customHeight="1">
      <c r="A2" s="34"/>
      <c r="B2" s="158" t="s">
        <v>832</v>
      </c>
      <c r="C2" s="34"/>
      <c r="D2" s="159"/>
      <c r="E2" s="160"/>
      <c r="F2" s="160"/>
      <c r="G2" s="161"/>
      <c r="H2" s="161"/>
      <c r="I2" s="162"/>
      <c r="J2" s="34"/>
      <c r="K2" s="34"/>
    </row>
    <row r="3" spans="1:11" ht="14.25" customHeight="1">
      <c r="A3" s="34"/>
      <c r="B3" s="158" t="s">
        <v>830</v>
      </c>
      <c r="C3" s="34"/>
      <c r="D3" s="159"/>
      <c r="E3" s="160"/>
      <c r="F3" s="160"/>
      <c r="G3" s="161"/>
      <c r="H3" s="161"/>
      <c r="I3" s="162"/>
      <c r="J3" s="160"/>
      <c r="K3" s="34"/>
    </row>
    <row r="4" spans="1:11" ht="17.25" customHeight="1">
      <c r="A4" s="34"/>
      <c r="B4" s="163" t="s">
        <v>287</v>
      </c>
      <c r="C4" s="976" t="s">
        <v>288</v>
      </c>
      <c r="D4" s="976"/>
      <c r="E4" s="976"/>
      <c r="F4" s="164" t="s">
        <v>289</v>
      </c>
      <c r="G4" s="164" t="s">
        <v>290</v>
      </c>
      <c r="H4" s="165" t="s">
        <v>291</v>
      </c>
      <c r="I4" s="166" t="s">
        <v>292</v>
      </c>
      <c r="J4" s="167"/>
      <c r="K4" s="34"/>
    </row>
    <row r="5" spans="1:11" ht="12" customHeight="1">
      <c r="A5" s="34"/>
      <c r="B5" s="168"/>
      <c r="C5" s="169"/>
      <c r="D5" s="170"/>
      <c r="E5" s="170"/>
      <c r="F5" s="170"/>
      <c r="G5" s="170"/>
      <c r="H5" s="161"/>
      <c r="I5" s="162"/>
      <c r="J5" s="160"/>
      <c r="K5" s="34"/>
    </row>
    <row r="6" spans="1:11" ht="15" customHeight="1">
      <c r="A6" s="34"/>
      <c r="B6" s="171" t="s">
        <v>293</v>
      </c>
      <c r="C6" s="172" t="s">
        <v>10</v>
      </c>
      <c r="D6" s="173"/>
      <c r="E6" s="174"/>
      <c r="F6" s="174"/>
      <c r="G6" s="175"/>
      <c r="H6" s="839"/>
      <c r="I6" s="176"/>
      <c r="J6" s="174"/>
      <c r="K6" s="34"/>
    </row>
    <row r="7" spans="1:11" ht="9.75" customHeight="1">
      <c r="A7" s="34"/>
      <c r="B7" s="177" t="s">
        <v>294</v>
      </c>
      <c r="C7" s="33"/>
      <c r="D7" s="169"/>
      <c r="E7" s="178"/>
      <c r="F7" s="178"/>
      <c r="G7" s="179"/>
      <c r="H7" s="840"/>
      <c r="I7" s="180"/>
      <c r="J7" s="178"/>
      <c r="K7" s="34"/>
    </row>
    <row r="8" spans="1:11" s="181" customFormat="1">
      <c r="B8" s="182" t="s">
        <v>295</v>
      </c>
      <c r="C8" s="183" t="s">
        <v>15</v>
      </c>
      <c r="D8" s="184"/>
      <c r="E8" s="185"/>
      <c r="F8" s="185"/>
      <c r="G8" s="186"/>
      <c r="H8" s="841"/>
      <c r="I8" s="187"/>
      <c r="J8" s="188"/>
    </row>
    <row r="9" spans="1:11" s="181" customFormat="1">
      <c r="B9" s="177" t="s">
        <v>33</v>
      </c>
      <c r="C9" s="33" t="s">
        <v>296</v>
      </c>
      <c r="D9" s="169"/>
      <c r="E9" s="178"/>
      <c r="F9" s="178"/>
      <c r="G9" s="179"/>
      <c r="H9" s="840"/>
      <c r="I9" s="180"/>
      <c r="J9" s="189"/>
    </row>
    <row r="10" spans="1:11" s="181" customFormat="1">
      <c r="B10" s="177"/>
      <c r="C10" s="33" t="s">
        <v>297</v>
      </c>
      <c r="D10" s="169"/>
      <c r="E10" s="178"/>
      <c r="F10" s="178"/>
      <c r="G10" s="179"/>
      <c r="H10" s="840"/>
      <c r="I10" s="180"/>
      <c r="J10" s="189"/>
    </row>
    <row r="11" spans="1:11" s="181" customFormat="1">
      <c r="B11" s="190"/>
      <c r="C11" s="191"/>
      <c r="D11" s="192"/>
      <c r="E11" s="193"/>
      <c r="F11" s="193" t="s">
        <v>298</v>
      </c>
      <c r="G11" s="192">
        <f>84.47/1000</f>
        <v>8.4470000000000003E-2</v>
      </c>
      <c r="H11" s="842">
        <v>0</v>
      </c>
      <c r="I11" s="195">
        <f>G11*H11</f>
        <v>0</v>
      </c>
      <c r="J11" s="189"/>
    </row>
    <row r="12" spans="1:11">
      <c r="A12" s="34"/>
      <c r="B12" s="177" t="s">
        <v>34</v>
      </c>
      <c r="C12" s="33" t="s">
        <v>299</v>
      </c>
      <c r="D12" s="169"/>
      <c r="E12" s="178"/>
      <c r="F12" s="178"/>
      <c r="G12" s="179"/>
      <c r="H12" s="840"/>
      <c r="I12" s="180"/>
      <c r="J12" s="178"/>
      <c r="K12" s="34"/>
    </row>
    <row r="13" spans="1:11" s="32" customFormat="1">
      <c r="A13" s="33"/>
      <c r="B13" s="190"/>
      <c r="C13" s="191"/>
      <c r="D13" s="196"/>
      <c r="E13" s="193"/>
      <c r="F13" s="191" t="s">
        <v>13</v>
      </c>
      <c r="G13" s="636">
        <v>6</v>
      </c>
      <c r="H13" s="842">
        <v>0</v>
      </c>
      <c r="I13" s="195">
        <f>G13*H13</f>
        <v>0</v>
      </c>
      <c r="J13" s="197">
        <f>D13*E13</f>
        <v>0</v>
      </c>
      <c r="K13" s="33"/>
    </row>
    <row r="14" spans="1:11">
      <c r="A14" s="34"/>
      <c r="B14" s="177" t="s">
        <v>35</v>
      </c>
      <c r="C14" s="33" t="s">
        <v>300</v>
      </c>
      <c r="D14" s="169"/>
      <c r="E14" s="178"/>
      <c r="F14" s="178"/>
      <c r="G14" s="179"/>
      <c r="H14" s="840"/>
      <c r="I14" s="180"/>
      <c r="J14" s="198"/>
      <c r="K14" s="34"/>
    </row>
    <row r="15" spans="1:11">
      <c r="A15" s="34"/>
      <c r="B15" s="177"/>
      <c r="C15" s="33" t="s">
        <v>301</v>
      </c>
      <c r="D15" s="169"/>
      <c r="E15" s="178"/>
      <c r="F15" s="178"/>
      <c r="G15" s="179"/>
      <c r="H15" s="840"/>
      <c r="I15" s="180"/>
      <c r="J15" s="198"/>
      <c r="K15" s="34"/>
    </row>
    <row r="16" spans="1:11" s="32" customFormat="1">
      <c r="A16" s="33"/>
      <c r="B16" s="190"/>
      <c r="C16" s="191"/>
      <c r="D16" s="196"/>
      <c r="E16" s="193"/>
      <c r="F16" s="191" t="s">
        <v>13</v>
      </c>
      <c r="G16" s="636">
        <v>1</v>
      </c>
      <c r="H16" s="842">
        <v>0</v>
      </c>
      <c r="I16" s="195">
        <f>G16*H16</f>
        <v>0</v>
      </c>
      <c r="J16" s="197"/>
      <c r="K16" s="33"/>
    </row>
    <row r="17" spans="1:11" ht="8.25" customHeight="1">
      <c r="A17" s="34"/>
      <c r="B17" s="177"/>
      <c r="C17" s="34"/>
      <c r="E17" s="198"/>
      <c r="F17" s="198"/>
      <c r="G17" s="200"/>
      <c r="H17" s="843"/>
      <c r="I17" s="201"/>
      <c r="J17" s="198"/>
      <c r="K17" s="34"/>
    </row>
    <row r="18" spans="1:11" s="181" customFormat="1">
      <c r="B18" s="182" t="s">
        <v>302</v>
      </c>
      <c r="C18" s="183" t="s">
        <v>39</v>
      </c>
      <c r="D18" s="184"/>
      <c r="E18" s="185"/>
      <c r="F18" s="185"/>
      <c r="G18" s="186"/>
      <c r="H18" s="841"/>
      <c r="I18" s="187"/>
      <c r="J18" s="188"/>
    </row>
    <row r="19" spans="1:11" s="181" customFormat="1">
      <c r="B19" s="177" t="s">
        <v>33</v>
      </c>
      <c r="C19" s="34" t="s">
        <v>303</v>
      </c>
      <c r="D19" s="159"/>
      <c r="E19" s="198"/>
      <c r="F19" s="198"/>
      <c r="G19" s="200"/>
      <c r="H19" s="843"/>
      <c r="I19" s="201"/>
      <c r="J19" s="189"/>
    </row>
    <row r="20" spans="1:11" s="181" customFormat="1">
      <c r="B20" s="177"/>
      <c r="C20" s="34" t="s">
        <v>304</v>
      </c>
      <c r="D20" s="159"/>
      <c r="E20" s="198"/>
      <c r="F20" s="198"/>
      <c r="G20" s="200"/>
      <c r="H20" s="843"/>
      <c r="I20" s="201"/>
      <c r="J20" s="189"/>
    </row>
    <row r="21" spans="1:11" s="181" customFormat="1">
      <c r="B21" s="177"/>
      <c r="C21" s="977" t="s">
        <v>305</v>
      </c>
      <c r="D21" s="978"/>
      <c r="E21" s="978"/>
      <c r="F21" s="198"/>
      <c r="G21" s="200"/>
      <c r="H21" s="843"/>
      <c r="I21" s="201"/>
      <c r="J21" s="189"/>
    </row>
    <row r="22" spans="1:11" s="181" customFormat="1">
      <c r="B22" s="190"/>
      <c r="C22" s="202"/>
      <c r="D22" s="196"/>
      <c r="E22" s="193"/>
      <c r="F22" s="191" t="s">
        <v>306</v>
      </c>
      <c r="G22" s="194"/>
      <c r="H22" s="842">
        <v>0</v>
      </c>
      <c r="I22" s="195">
        <f>H22</f>
        <v>0</v>
      </c>
      <c r="J22" s="189"/>
    </row>
    <row r="23" spans="1:11">
      <c r="A23" s="34"/>
      <c r="B23" s="177" t="s">
        <v>34</v>
      </c>
      <c r="C23" s="33" t="s">
        <v>307</v>
      </c>
      <c r="D23" s="169"/>
      <c r="E23" s="178"/>
      <c r="F23" s="178"/>
      <c r="G23" s="179"/>
      <c r="H23" s="840"/>
      <c r="I23" s="180"/>
      <c r="J23" s="178"/>
      <c r="K23" s="34"/>
    </row>
    <row r="24" spans="1:11">
      <c r="A24" s="34"/>
      <c r="B24" s="177"/>
      <c r="C24" s="33" t="s">
        <v>308</v>
      </c>
      <c r="D24" s="169"/>
      <c r="E24" s="178"/>
      <c r="F24" s="178"/>
      <c r="G24" s="179"/>
      <c r="H24" s="840"/>
      <c r="I24" s="180"/>
      <c r="J24" s="178"/>
      <c r="K24" s="34"/>
    </row>
    <row r="25" spans="1:11">
      <c r="A25" s="34"/>
      <c r="B25" s="177"/>
      <c r="C25" s="33" t="s">
        <v>309</v>
      </c>
      <c r="D25" s="169"/>
      <c r="E25" s="178"/>
      <c r="F25" s="178"/>
      <c r="G25" s="179"/>
      <c r="H25" s="840"/>
      <c r="I25" s="180"/>
      <c r="J25" s="178"/>
      <c r="K25" s="34"/>
    </row>
    <row r="26" spans="1:11">
      <c r="A26" s="34"/>
      <c r="B26" s="177"/>
      <c r="C26" s="33" t="s">
        <v>310</v>
      </c>
      <c r="D26" s="169"/>
      <c r="E26" s="178"/>
      <c r="F26" s="178"/>
      <c r="G26" s="179"/>
      <c r="H26" s="840"/>
      <c r="I26" s="180"/>
      <c r="J26" s="178"/>
      <c r="K26" s="34"/>
    </row>
    <row r="27" spans="1:11">
      <c r="A27" s="34"/>
      <c r="B27" s="177"/>
      <c r="C27" s="151"/>
      <c r="D27" s="203"/>
      <c r="E27" s="178"/>
      <c r="F27" s="151" t="s">
        <v>311</v>
      </c>
      <c r="G27" s="203">
        <v>8</v>
      </c>
      <c r="H27" s="792">
        <v>0</v>
      </c>
      <c r="I27" s="205">
        <f>G27*H27</f>
        <v>0</v>
      </c>
      <c r="J27" s="178"/>
      <c r="K27" s="34"/>
    </row>
    <row r="28" spans="1:11">
      <c r="A28" s="34"/>
      <c r="B28" s="190"/>
      <c r="C28" s="191"/>
      <c r="D28" s="192"/>
      <c r="E28" s="206"/>
      <c r="F28" s="191" t="s">
        <v>312</v>
      </c>
      <c r="G28" s="192">
        <v>16</v>
      </c>
      <c r="H28" s="844">
        <v>0</v>
      </c>
      <c r="I28" s="195">
        <f>G28*H28</f>
        <v>0</v>
      </c>
      <c r="J28" s="178"/>
      <c r="K28" s="34"/>
    </row>
    <row r="29" spans="1:11">
      <c r="A29" s="34"/>
      <c r="B29" s="177" t="s">
        <v>35</v>
      </c>
      <c r="C29" s="33" t="s">
        <v>313</v>
      </c>
      <c r="D29" s="169"/>
      <c r="E29" s="178"/>
      <c r="F29" s="178"/>
      <c r="G29" s="179"/>
      <c r="H29" s="840"/>
      <c r="I29" s="180"/>
      <c r="J29" s="198"/>
      <c r="K29" s="34"/>
    </row>
    <row r="30" spans="1:11">
      <c r="A30" s="34"/>
      <c r="B30" s="177"/>
      <c r="C30" s="33" t="s">
        <v>314</v>
      </c>
      <c r="D30" s="169"/>
      <c r="E30" s="178"/>
      <c r="F30" s="178"/>
      <c r="G30" s="179"/>
      <c r="H30" s="840"/>
      <c r="I30" s="180"/>
      <c r="J30" s="198"/>
      <c r="K30" s="34"/>
    </row>
    <row r="31" spans="1:11">
      <c r="A31" s="34"/>
      <c r="B31" s="177"/>
      <c r="C31" s="151"/>
      <c r="D31" s="203"/>
      <c r="E31" s="178"/>
      <c r="F31" s="151" t="s">
        <v>311</v>
      </c>
      <c r="G31" s="203">
        <v>8</v>
      </c>
      <c r="H31" s="792">
        <v>0</v>
      </c>
      <c r="I31" s="205">
        <f>G31*H31</f>
        <v>0</v>
      </c>
      <c r="J31" s="198"/>
      <c r="K31" s="34"/>
    </row>
    <row r="32" spans="1:11">
      <c r="A32" s="34"/>
      <c r="B32" s="190"/>
      <c r="C32" s="191"/>
      <c r="D32" s="192"/>
      <c r="E32" s="206"/>
      <c r="F32" s="191" t="s">
        <v>312</v>
      </c>
      <c r="G32" s="192">
        <v>16</v>
      </c>
      <c r="H32" s="844">
        <v>0</v>
      </c>
      <c r="I32" s="195">
        <f>G32*H32</f>
        <v>0</v>
      </c>
      <c r="J32" s="198"/>
      <c r="K32" s="34"/>
    </row>
    <row r="33" spans="1:14">
      <c r="A33" s="34"/>
      <c r="B33" s="177"/>
      <c r="C33" s="34"/>
      <c r="E33" s="198"/>
      <c r="F33" s="198"/>
      <c r="G33" s="200"/>
      <c r="H33" s="843"/>
      <c r="I33" s="201"/>
      <c r="J33" s="198"/>
      <c r="K33" s="34"/>
    </row>
    <row r="34" spans="1:14">
      <c r="A34" s="34"/>
      <c r="B34" s="207" t="s">
        <v>293</v>
      </c>
      <c r="C34" s="208" t="s">
        <v>42</v>
      </c>
      <c r="D34" s="209"/>
      <c r="E34" s="210"/>
      <c r="F34" s="210"/>
      <c r="G34" s="211"/>
      <c r="H34" s="845"/>
      <c r="I34" s="212">
        <f>SUM(I11:J32)</f>
        <v>0</v>
      </c>
      <c r="J34" s="213" t="e">
        <f>SUM(#REF!)</f>
        <v>#REF!</v>
      </c>
      <c r="K34" s="34"/>
    </row>
    <row r="35" spans="1:14" ht="10.5" customHeight="1">
      <c r="A35" s="34"/>
      <c r="B35" s="177"/>
      <c r="C35" s="33"/>
      <c r="D35" s="169"/>
      <c r="E35" s="178"/>
      <c r="F35" s="178"/>
      <c r="G35" s="179"/>
      <c r="H35" s="840"/>
      <c r="I35" s="214"/>
      <c r="J35" s="197"/>
      <c r="K35" s="34"/>
    </row>
    <row r="36" spans="1:14" ht="15.75">
      <c r="A36" s="34"/>
      <c r="B36" s="171" t="s">
        <v>315</v>
      </c>
      <c r="C36" s="172" t="s">
        <v>316</v>
      </c>
      <c r="D36" s="173"/>
      <c r="E36" s="174"/>
      <c r="F36" s="174"/>
      <c r="G36" s="175"/>
      <c r="H36" s="839"/>
      <c r="I36" s="215"/>
      <c r="J36" s="216"/>
      <c r="K36" s="34"/>
    </row>
    <row r="37" spans="1:14" ht="8.25" customHeight="1">
      <c r="A37" s="34"/>
      <c r="B37" s="177"/>
      <c r="C37" s="33"/>
      <c r="D37" s="169"/>
      <c r="E37" s="178"/>
      <c r="F37" s="178"/>
      <c r="G37" s="179"/>
      <c r="H37" s="840"/>
      <c r="I37" s="180"/>
      <c r="J37" s="178"/>
      <c r="K37" s="34"/>
    </row>
    <row r="38" spans="1:14" s="181" customFormat="1">
      <c r="B38" s="182" t="s">
        <v>317</v>
      </c>
      <c r="C38" s="183" t="s">
        <v>20</v>
      </c>
      <c r="D38" s="184"/>
      <c r="E38" s="185"/>
      <c r="F38" s="185"/>
      <c r="G38" s="186"/>
      <c r="H38" s="841"/>
      <c r="I38" s="187"/>
      <c r="J38" s="188"/>
    </row>
    <row r="39" spans="1:14" s="181" customFormat="1">
      <c r="B39" s="177" t="s">
        <v>33</v>
      </c>
      <c r="C39" s="33" t="s">
        <v>318</v>
      </c>
      <c r="D39" s="33"/>
      <c r="E39" s="178"/>
      <c r="F39" s="178"/>
      <c r="G39" s="200"/>
      <c r="H39" s="843"/>
      <c r="I39" s="201"/>
      <c r="J39" s="189"/>
    </row>
    <row r="40" spans="1:14" s="181" customFormat="1">
      <c r="B40" s="177"/>
      <c r="C40" s="33" t="s">
        <v>319</v>
      </c>
      <c r="D40" s="33"/>
      <c r="E40" s="178"/>
      <c r="F40" s="178"/>
      <c r="G40" s="200"/>
      <c r="H40" s="843"/>
      <c r="I40" s="201"/>
      <c r="J40" s="189"/>
    </row>
    <row r="41" spans="1:14" s="181" customFormat="1">
      <c r="B41" s="177"/>
      <c r="C41" s="151" t="s">
        <v>320</v>
      </c>
      <c r="D41" s="33"/>
      <c r="E41" s="178"/>
      <c r="F41" s="178"/>
      <c r="G41" s="200"/>
      <c r="H41" s="843"/>
      <c r="I41" s="201"/>
      <c r="J41" s="189"/>
    </row>
    <row r="42" spans="1:14" s="181" customFormat="1" ht="14.25">
      <c r="B42" s="190"/>
      <c r="C42" s="191"/>
      <c r="D42" s="196"/>
      <c r="E42" s="217"/>
      <c r="F42" s="218" t="s">
        <v>321</v>
      </c>
      <c r="G42" s="636">
        <v>16</v>
      </c>
      <c r="H42" s="844">
        <v>0</v>
      </c>
      <c r="I42" s="195">
        <f>G42*H42</f>
        <v>0</v>
      </c>
      <c r="J42" s="189"/>
    </row>
    <row r="43" spans="1:14">
      <c r="A43" s="34"/>
      <c r="B43" s="219" t="s">
        <v>34</v>
      </c>
      <c r="C43" s="34" t="s">
        <v>322</v>
      </c>
      <c r="D43" s="159"/>
      <c r="E43" s="198"/>
      <c r="F43" s="198"/>
      <c r="G43" s="200"/>
      <c r="H43" s="843"/>
      <c r="I43" s="201"/>
      <c r="J43" s="198"/>
      <c r="K43" s="34"/>
    </row>
    <row r="44" spans="1:14">
      <c r="A44" s="34"/>
      <c r="B44" s="219"/>
      <c r="C44" s="34" t="s">
        <v>323</v>
      </c>
      <c r="D44" s="159"/>
      <c r="E44" s="198"/>
      <c r="F44" s="198"/>
      <c r="G44" s="200"/>
      <c r="H44" s="843"/>
      <c r="I44" s="201"/>
      <c r="J44" s="198"/>
      <c r="K44" s="34"/>
    </row>
    <row r="45" spans="1:14">
      <c r="A45" s="34"/>
      <c r="B45" s="219"/>
      <c r="C45" s="34" t="s">
        <v>324</v>
      </c>
      <c r="D45" s="159"/>
      <c r="E45" s="198"/>
      <c r="F45" s="198"/>
      <c r="G45" s="200"/>
      <c r="H45" s="843"/>
      <c r="I45" s="201"/>
      <c r="J45" s="198"/>
      <c r="K45" s="34"/>
      <c r="N45" s="34"/>
    </row>
    <row r="46" spans="1:14">
      <c r="A46" s="34"/>
      <c r="B46" s="219"/>
      <c r="C46" s="34" t="s">
        <v>325</v>
      </c>
      <c r="D46" s="159"/>
      <c r="E46" s="198"/>
      <c r="F46" s="198"/>
      <c r="G46" s="200"/>
      <c r="H46" s="843"/>
      <c r="I46" s="201"/>
      <c r="J46" s="198"/>
      <c r="K46" s="34"/>
      <c r="N46" s="34"/>
    </row>
    <row r="47" spans="1:14" ht="14.25">
      <c r="A47" s="34"/>
      <c r="B47" s="190"/>
      <c r="C47" s="202"/>
      <c r="D47" s="196"/>
      <c r="E47" s="202"/>
      <c r="F47" s="218" t="s">
        <v>321</v>
      </c>
      <c r="G47" s="636">
        <v>10.039999999999999</v>
      </c>
      <c r="H47" s="844">
        <v>0</v>
      </c>
      <c r="I47" s="195">
        <f>G47*H47</f>
        <v>0</v>
      </c>
      <c r="J47" s="198"/>
      <c r="K47" s="34"/>
      <c r="N47" s="34"/>
    </row>
    <row r="48" spans="1:14">
      <c r="A48" s="34"/>
      <c r="B48" s="219" t="s">
        <v>35</v>
      </c>
      <c r="C48" s="34" t="s">
        <v>326</v>
      </c>
      <c r="D48" s="159"/>
      <c r="E48" s="198"/>
      <c r="F48" s="198"/>
      <c r="G48" s="200"/>
      <c r="H48" s="843"/>
      <c r="I48" s="201"/>
      <c r="J48" s="198"/>
      <c r="K48" s="34"/>
      <c r="N48" s="34"/>
    </row>
    <row r="49" spans="1:14">
      <c r="A49" s="34"/>
      <c r="B49" s="219"/>
      <c r="C49" s="220" t="s">
        <v>327</v>
      </c>
      <c r="D49" s="159"/>
      <c r="E49" s="198"/>
      <c r="F49" s="198"/>
      <c r="G49" s="200"/>
      <c r="H49" s="843"/>
      <c r="I49" s="201"/>
      <c r="J49" s="198"/>
      <c r="K49" s="34"/>
      <c r="N49" s="34"/>
    </row>
    <row r="50" spans="1:14">
      <c r="A50" s="34"/>
      <c r="B50" s="219"/>
      <c r="C50" s="151" t="s">
        <v>328</v>
      </c>
      <c r="D50" s="137"/>
      <c r="E50" s="221"/>
      <c r="F50" s="221"/>
      <c r="G50" s="200"/>
      <c r="H50" s="843"/>
      <c r="I50" s="201"/>
      <c r="J50" s="198"/>
      <c r="K50" s="34"/>
      <c r="N50" s="34"/>
    </row>
    <row r="51" spans="1:14">
      <c r="A51" s="34"/>
      <c r="B51" s="219"/>
      <c r="C51" s="151" t="s">
        <v>329</v>
      </c>
      <c r="D51" s="137"/>
      <c r="E51" s="221"/>
      <c r="F51" s="221"/>
      <c r="G51" s="200"/>
      <c r="H51" s="843"/>
      <c r="I51" s="201"/>
      <c r="J51" s="198"/>
      <c r="K51" s="34"/>
      <c r="N51" s="34"/>
    </row>
    <row r="52" spans="1:14">
      <c r="A52" s="34"/>
      <c r="B52" s="219"/>
      <c r="C52" s="151" t="s">
        <v>330</v>
      </c>
      <c r="D52" s="137"/>
      <c r="E52" s="221"/>
      <c r="F52" s="221"/>
      <c r="G52" s="200"/>
      <c r="H52" s="843"/>
      <c r="I52" s="201"/>
      <c r="J52" s="198"/>
      <c r="K52" s="34"/>
      <c r="N52" s="34"/>
    </row>
    <row r="53" spans="1:14">
      <c r="A53" s="34"/>
      <c r="B53" s="219"/>
      <c r="C53" s="151" t="s">
        <v>331</v>
      </c>
      <c r="D53" s="137"/>
      <c r="E53" s="221"/>
      <c r="F53" s="221"/>
      <c r="G53" s="200"/>
      <c r="H53" s="843"/>
      <c r="I53" s="201"/>
      <c r="J53" s="198"/>
      <c r="K53" s="34"/>
      <c r="N53" s="34"/>
    </row>
    <row r="54" spans="1:14" ht="14.25">
      <c r="A54" s="34"/>
      <c r="B54" s="190"/>
      <c r="C54" s="202"/>
      <c r="D54" s="196"/>
      <c r="E54" s="202"/>
      <c r="F54" s="218" t="s">
        <v>321</v>
      </c>
      <c r="G54" s="636">
        <f>121.76+84</f>
        <v>205.76</v>
      </c>
      <c r="H54" s="844">
        <v>0</v>
      </c>
      <c r="I54" s="195">
        <f>G54*H54</f>
        <v>0</v>
      </c>
      <c r="J54" s="198"/>
      <c r="K54" s="34"/>
    </row>
    <row r="55" spans="1:14" s="628" customFormat="1">
      <c r="A55" s="630"/>
      <c r="B55" s="659"/>
      <c r="C55" s="629"/>
      <c r="D55" s="645"/>
      <c r="E55" s="629"/>
      <c r="F55" s="644"/>
      <c r="G55" s="645"/>
      <c r="H55" s="792"/>
      <c r="I55" s="654"/>
      <c r="J55" s="631"/>
      <c r="K55" s="630"/>
    </row>
    <row r="56" spans="1:14" s="628" customFormat="1">
      <c r="A56" s="630"/>
      <c r="B56" s="659"/>
      <c r="C56" s="629"/>
      <c r="D56" s="645"/>
      <c r="E56" s="629"/>
      <c r="F56" s="644"/>
      <c r="G56" s="645"/>
      <c r="H56" s="792"/>
      <c r="I56" s="654"/>
      <c r="J56" s="631"/>
      <c r="K56" s="630"/>
    </row>
    <row r="57" spans="1:14">
      <c r="A57" s="34"/>
      <c r="B57" s="177"/>
      <c r="C57" s="32"/>
      <c r="D57" s="170"/>
      <c r="E57" s="32"/>
      <c r="F57" s="222"/>
      <c r="G57" s="170"/>
      <c r="H57" s="792"/>
      <c r="I57" s="205"/>
      <c r="J57" s="198"/>
      <c r="K57" s="34"/>
    </row>
    <row r="58" spans="1:14" s="628" customFormat="1">
      <c r="A58" s="630"/>
      <c r="B58" s="659"/>
      <c r="C58" s="629"/>
      <c r="D58" s="645"/>
      <c r="E58" s="629"/>
      <c r="F58" s="644"/>
      <c r="G58" s="645"/>
      <c r="H58" s="792"/>
      <c r="I58" s="654"/>
      <c r="J58" s="631"/>
      <c r="K58" s="630"/>
    </row>
    <row r="59" spans="1:14">
      <c r="A59" s="34"/>
      <c r="B59" s="177"/>
      <c r="C59" s="32"/>
      <c r="D59" s="170"/>
      <c r="E59" s="32"/>
      <c r="F59" s="222"/>
      <c r="G59" s="170"/>
      <c r="H59" s="792"/>
      <c r="I59" s="205"/>
      <c r="J59" s="198"/>
      <c r="K59" s="34"/>
    </row>
    <row r="60" spans="1:14" ht="17.25" customHeight="1">
      <c r="A60" s="34"/>
      <c r="B60" s="163" t="s">
        <v>287</v>
      </c>
      <c r="C60" s="976" t="s">
        <v>288</v>
      </c>
      <c r="D60" s="976"/>
      <c r="E60" s="976"/>
      <c r="F60" s="164" t="s">
        <v>289</v>
      </c>
      <c r="G60" s="164" t="s">
        <v>290</v>
      </c>
      <c r="H60" s="846" t="s">
        <v>291</v>
      </c>
      <c r="I60" s="166" t="s">
        <v>292</v>
      </c>
      <c r="J60" s="167"/>
      <c r="K60" s="34"/>
    </row>
    <row r="61" spans="1:14" ht="11.25" customHeight="1">
      <c r="A61" s="34"/>
      <c r="B61" s="177"/>
      <c r="C61" s="222"/>
      <c r="D61" s="170"/>
      <c r="E61" s="204"/>
      <c r="F61" s="204"/>
      <c r="G61" s="223"/>
      <c r="H61" s="847"/>
      <c r="I61" s="205"/>
      <c r="J61" s="198"/>
      <c r="K61" s="34"/>
    </row>
    <row r="62" spans="1:14">
      <c r="A62" s="34"/>
      <c r="B62" s="182" t="s">
        <v>332</v>
      </c>
      <c r="C62" s="183" t="s">
        <v>333</v>
      </c>
      <c r="D62" s="184"/>
      <c r="E62" s="185"/>
      <c r="F62" s="185"/>
      <c r="G62" s="186"/>
      <c r="H62" s="841"/>
      <c r="I62" s="187"/>
      <c r="J62" s="197"/>
      <c r="K62" s="34"/>
    </row>
    <row r="63" spans="1:14">
      <c r="A63" s="34"/>
      <c r="B63" s="177" t="s">
        <v>33</v>
      </c>
      <c r="C63" s="225" t="s">
        <v>334</v>
      </c>
      <c r="D63" s="226"/>
      <c r="E63" s="227"/>
      <c r="F63" s="227"/>
      <c r="G63" s="228"/>
      <c r="H63" s="847"/>
      <c r="I63" s="205"/>
      <c r="J63" s="197"/>
      <c r="K63" s="34"/>
    </row>
    <row r="64" spans="1:14">
      <c r="A64" s="34"/>
      <c r="B64" s="177"/>
      <c r="C64" s="225" t="s">
        <v>335</v>
      </c>
      <c r="D64" s="226"/>
      <c r="E64" s="227"/>
      <c r="F64" s="227"/>
      <c r="G64" s="228"/>
      <c r="H64" s="847"/>
      <c r="I64" s="205"/>
      <c r="J64" s="197"/>
      <c r="K64" s="34"/>
    </row>
    <row r="65" spans="1:11" ht="14.25">
      <c r="A65" s="34"/>
      <c r="B65" s="190"/>
      <c r="C65" s="202"/>
      <c r="D65" s="196"/>
      <c r="E65" s="202"/>
      <c r="F65" s="229" t="s">
        <v>336</v>
      </c>
      <c r="G65" s="230">
        <v>97.16</v>
      </c>
      <c r="H65" s="844">
        <v>0</v>
      </c>
      <c r="I65" s="195">
        <f>G65*H65</f>
        <v>0</v>
      </c>
      <c r="J65" s="197"/>
      <c r="K65" s="34"/>
    </row>
    <row r="66" spans="1:11" s="181" customFormat="1" ht="11.25" customHeight="1">
      <c r="B66" s="177"/>
      <c r="C66" s="33"/>
      <c r="D66" s="169"/>
      <c r="E66" s="197"/>
      <c r="F66" s="197"/>
      <c r="G66" s="224"/>
      <c r="H66" s="847"/>
      <c r="I66" s="180"/>
      <c r="J66" s="231"/>
    </row>
    <row r="67" spans="1:11" s="232" customFormat="1">
      <c r="B67" s="182" t="s">
        <v>337</v>
      </c>
      <c r="C67" s="183" t="s">
        <v>16</v>
      </c>
      <c r="D67" s="184"/>
      <c r="E67" s="185"/>
      <c r="F67" s="185"/>
      <c r="G67" s="186"/>
      <c r="H67" s="841"/>
      <c r="I67" s="187"/>
      <c r="J67" s="233" t="e">
        <f>SUM(#REF!)</f>
        <v>#REF!</v>
      </c>
    </row>
    <row r="68" spans="1:11">
      <c r="A68" s="34"/>
      <c r="B68" s="219" t="s">
        <v>33</v>
      </c>
      <c r="C68" s="34" t="s">
        <v>338</v>
      </c>
      <c r="D68" s="159"/>
      <c r="E68" s="198"/>
      <c r="F68" s="198"/>
      <c r="G68" s="200"/>
      <c r="H68" s="843"/>
      <c r="I68" s="201"/>
      <c r="J68" s="160"/>
      <c r="K68" s="34"/>
    </row>
    <row r="69" spans="1:11">
      <c r="A69" s="34"/>
      <c r="B69" s="219"/>
      <c r="C69" s="34" t="s">
        <v>339</v>
      </c>
      <c r="D69" s="159"/>
      <c r="E69" s="198"/>
      <c r="F69" s="198"/>
      <c r="G69" s="200"/>
      <c r="H69" s="843"/>
      <c r="I69" s="201"/>
      <c r="J69" s="160"/>
      <c r="K69" s="34"/>
    </row>
    <row r="70" spans="1:11">
      <c r="A70" s="34"/>
      <c r="B70" s="219"/>
      <c r="C70" s="34" t="s">
        <v>340</v>
      </c>
      <c r="D70" s="159"/>
      <c r="E70" s="198"/>
      <c r="F70" s="198"/>
      <c r="G70" s="200"/>
      <c r="H70" s="843"/>
      <c r="I70" s="201"/>
      <c r="J70" s="160"/>
      <c r="K70" s="34"/>
    </row>
    <row r="71" spans="1:11" ht="14.25">
      <c r="A71" s="34"/>
      <c r="B71" s="190"/>
      <c r="C71" s="202"/>
      <c r="D71" s="196"/>
      <c r="E71" s="202"/>
      <c r="F71" s="229" t="s">
        <v>336</v>
      </c>
      <c r="G71" s="234">
        <v>97.16</v>
      </c>
      <c r="H71" s="844">
        <v>0</v>
      </c>
      <c r="I71" s="195">
        <f>G71*H71</f>
        <v>0</v>
      </c>
      <c r="J71" s="198"/>
      <c r="K71" s="34"/>
    </row>
    <row r="72" spans="1:11">
      <c r="A72" s="34"/>
      <c r="B72" s="177"/>
      <c r="C72" s="33"/>
      <c r="D72" s="169"/>
      <c r="E72" s="197"/>
      <c r="F72" s="197"/>
      <c r="G72" s="224"/>
      <c r="H72" s="847"/>
      <c r="I72" s="180"/>
      <c r="J72" s="198"/>
      <c r="K72" s="34"/>
    </row>
    <row r="73" spans="1:11">
      <c r="A73" s="34"/>
      <c r="B73" s="182" t="s">
        <v>341</v>
      </c>
      <c r="C73" s="183" t="s">
        <v>44</v>
      </c>
      <c r="D73" s="184"/>
      <c r="E73" s="235"/>
      <c r="F73" s="235"/>
      <c r="G73" s="236"/>
      <c r="H73" s="848"/>
      <c r="I73" s="187"/>
      <c r="J73" s="213" t="e">
        <f>SUM(#REF!)</f>
        <v>#REF!</v>
      </c>
      <c r="K73" s="33"/>
    </row>
    <row r="74" spans="1:11">
      <c r="A74" s="34"/>
      <c r="B74" s="177" t="s">
        <v>33</v>
      </c>
      <c r="C74" s="33" t="s">
        <v>342</v>
      </c>
      <c r="D74" s="169"/>
      <c r="E74" s="197"/>
      <c r="F74" s="197"/>
      <c r="G74" s="224"/>
      <c r="H74" s="847"/>
      <c r="I74" s="180"/>
      <c r="J74" s="197"/>
      <c r="K74" s="33"/>
    </row>
    <row r="75" spans="1:11">
      <c r="A75" s="34"/>
      <c r="B75" s="177"/>
      <c r="C75" s="33" t="s">
        <v>343</v>
      </c>
      <c r="D75" s="169"/>
      <c r="E75" s="197"/>
      <c r="F75" s="197"/>
      <c r="G75" s="224"/>
      <c r="H75" s="847"/>
      <c r="I75" s="180"/>
      <c r="J75" s="197"/>
      <c r="K75" s="33"/>
    </row>
    <row r="76" spans="1:11">
      <c r="A76" s="34"/>
      <c r="B76" s="177"/>
      <c r="C76" s="33" t="s">
        <v>344</v>
      </c>
      <c r="D76" s="169"/>
      <c r="E76" s="197"/>
      <c r="F76" s="197"/>
      <c r="G76" s="224"/>
      <c r="H76" s="847"/>
      <c r="I76" s="180"/>
      <c r="J76" s="197"/>
      <c r="K76" s="33"/>
    </row>
    <row r="77" spans="1:11">
      <c r="A77" s="34"/>
      <c r="B77" s="177"/>
      <c r="C77" s="151" t="s">
        <v>345</v>
      </c>
      <c r="D77" s="169"/>
      <c r="E77" s="197"/>
      <c r="F77" s="197"/>
      <c r="G77" s="224"/>
      <c r="H77" s="847"/>
      <c r="I77" s="180"/>
      <c r="J77" s="197"/>
      <c r="K77" s="33"/>
    </row>
    <row r="78" spans="1:11">
      <c r="A78" s="34"/>
      <c r="B78" s="177"/>
      <c r="C78" s="151" t="s">
        <v>346</v>
      </c>
      <c r="D78" s="169"/>
      <c r="E78" s="197"/>
      <c r="F78" s="197"/>
      <c r="G78" s="224"/>
      <c r="H78" s="847"/>
      <c r="I78" s="180"/>
      <c r="J78" s="197"/>
      <c r="K78" s="33"/>
    </row>
    <row r="79" spans="1:11" ht="14.25">
      <c r="A79" s="34"/>
      <c r="B79" s="190"/>
      <c r="C79" s="202"/>
      <c r="D79" s="196"/>
      <c r="E79" s="202"/>
      <c r="F79" s="218" t="s">
        <v>321</v>
      </c>
      <c r="G79" s="234">
        <v>215.8</v>
      </c>
      <c r="H79" s="844">
        <v>0</v>
      </c>
      <c r="I79" s="195">
        <f>G79*H79</f>
        <v>0</v>
      </c>
      <c r="J79" s="197"/>
      <c r="K79" s="33"/>
    </row>
    <row r="80" spans="1:11">
      <c r="A80" s="34"/>
      <c r="B80" s="207" t="s">
        <v>315</v>
      </c>
      <c r="C80" s="208" t="s">
        <v>175</v>
      </c>
      <c r="D80" s="209"/>
      <c r="E80" s="210"/>
      <c r="F80" s="210"/>
      <c r="G80" s="211"/>
      <c r="H80" s="845"/>
      <c r="I80" s="237">
        <f>SUM(I42:I79)</f>
        <v>0</v>
      </c>
      <c r="J80" s="213" t="e">
        <f>SUM(#REF!)</f>
        <v>#REF!</v>
      </c>
      <c r="K80" s="34"/>
    </row>
    <row r="81" spans="1:11" s="25" customFormat="1">
      <c r="A81" s="238"/>
      <c r="B81" s="239"/>
      <c r="C81" s="240"/>
      <c r="D81" s="241"/>
      <c r="E81" s="242"/>
      <c r="F81" s="242"/>
      <c r="G81" s="652"/>
      <c r="H81" s="849"/>
      <c r="I81" s="243"/>
      <c r="J81" s="244"/>
      <c r="K81" s="238"/>
    </row>
    <row r="82" spans="1:11" ht="15.75">
      <c r="A82" s="34"/>
      <c r="B82" s="171" t="s">
        <v>347</v>
      </c>
      <c r="C82" s="172" t="s">
        <v>348</v>
      </c>
      <c r="D82" s="173"/>
      <c r="E82" s="174"/>
      <c r="F82" s="174"/>
      <c r="G82" s="175"/>
      <c r="H82" s="839"/>
      <c r="I82" s="215"/>
      <c r="J82" s="197"/>
      <c r="K82" s="34"/>
    </row>
    <row r="83" spans="1:11" s="238" customFormat="1" ht="13.5" customHeight="1">
      <c r="B83" s="245"/>
      <c r="C83" s="246"/>
      <c r="D83" s="247"/>
      <c r="E83" s="248"/>
      <c r="F83" s="248"/>
      <c r="G83" s="249"/>
      <c r="H83" s="850"/>
      <c r="I83" s="250"/>
      <c r="J83" s="140"/>
    </row>
    <row r="84" spans="1:11">
      <c r="B84" s="182" t="s">
        <v>349</v>
      </c>
      <c r="C84" s="183" t="s">
        <v>350</v>
      </c>
      <c r="D84" s="184"/>
      <c r="E84" s="235"/>
      <c r="F84" s="235"/>
      <c r="G84" s="236"/>
      <c r="H84" s="848"/>
      <c r="I84" s="187"/>
    </row>
    <row r="85" spans="1:11">
      <c r="B85" s="251" t="s">
        <v>33</v>
      </c>
      <c r="C85" s="252" t="s">
        <v>351</v>
      </c>
      <c r="D85" s="253"/>
      <c r="E85" s="221"/>
      <c r="F85" s="221"/>
      <c r="G85" s="254"/>
      <c r="H85" s="851"/>
      <c r="I85" s="255"/>
    </row>
    <row r="86" spans="1:11">
      <c r="B86" s="256"/>
      <c r="C86" s="257" t="s">
        <v>352</v>
      </c>
      <c r="D86" s="253"/>
      <c r="E86" s="258"/>
      <c r="F86" s="258"/>
      <c r="G86" s="254"/>
      <c r="H86" s="851"/>
      <c r="I86" s="255"/>
    </row>
    <row r="87" spans="1:11">
      <c r="B87" s="256"/>
      <c r="C87" s="252" t="s">
        <v>353</v>
      </c>
      <c r="D87" s="253"/>
      <c r="E87" s="221"/>
      <c r="F87" s="221"/>
      <c r="G87" s="254"/>
      <c r="H87" s="851"/>
      <c r="I87" s="255"/>
    </row>
    <row r="88" spans="1:11">
      <c r="B88" s="256"/>
      <c r="C88" s="30" t="s">
        <v>354</v>
      </c>
      <c r="D88" s="253"/>
      <c r="E88" s="221"/>
      <c r="F88" s="221"/>
      <c r="G88" s="254"/>
      <c r="H88" s="851"/>
      <c r="I88" s="255"/>
    </row>
    <row r="89" spans="1:11">
      <c r="B89" s="256"/>
      <c r="C89" s="151" t="s">
        <v>355</v>
      </c>
      <c r="D89" s="253"/>
      <c r="E89" s="221"/>
      <c r="F89" s="221"/>
      <c r="G89" s="254"/>
      <c r="H89" s="851"/>
      <c r="I89" s="255"/>
    </row>
    <row r="90" spans="1:11">
      <c r="C90" s="260" t="s">
        <v>356</v>
      </c>
      <c r="D90" s="169"/>
      <c r="E90" s="197"/>
      <c r="F90" s="197"/>
      <c r="G90" s="224"/>
      <c r="H90" s="847"/>
      <c r="I90" s="180"/>
    </row>
    <row r="91" spans="1:11">
      <c r="C91" s="151" t="s">
        <v>357</v>
      </c>
      <c r="D91" s="169"/>
      <c r="E91" s="197"/>
      <c r="F91" s="197"/>
      <c r="G91" s="224"/>
      <c r="H91" s="847"/>
      <c r="I91" s="180"/>
    </row>
    <row r="92" spans="1:11">
      <c r="C92" s="151" t="s">
        <v>358</v>
      </c>
      <c r="D92" s="169"/>
      <c r="E92" s="197"/>
      <c r="F92" s="197"/>
      <c r="G92" s="224"/>
      <c r="H92" s="847"/>
      <c r="I92" s="180"/>
    </row>
    <row r="93" spans="1:11" ht="14.25">
      <c r="B93" s="261"/>
      <c r="C93" s="202"/>
      <c r="D93" s="196"/>
      <c r="E93" s="202"/>
      <c r="F93" s="218" t="s">
        <v>321</v>
      </c>
      <c r="G93" s="234">
        <f>26.26+1.65</f>
        <v>27.91</v>
      </c>
      <c r="H93" s="844">
        <v>0</v>
      </c>
      <c r="I93" s="195">
        <f>G93*H93</f>
        <v>0</v>
      </c>
    </row>
    <row r="94" spans="1:11">
      <c r="B94" s="256"/>
      <c r="C94" s="220" t="s">
        <v>359</v>
      </c>
      <c r="D94" s="253"/>
      <c r="E94" s="221"/>
      <c r="F94" s="221"/>
      <c r="G94" s="254"/>
      <c r="H94" s="851"/>
      <c r="I94" s="255"/>
    </row>
    <row r="95" spans="1:11">
      <c r="B95" s="256"/>
      <c r="C95" s="151" t="s">
        <v>360</v>
      </c>
      <c r="D95" s="137"/>
      <c r="E95" s="221"/>
      <c r="F95" s="221"/>
      <c r="G95" s="224"/>
      <c r="H95" s="851"/>
      <c r="I95" s="255"/>
    </row>
    <row r="96" spans="1:11">
      <c r="B96" s="256"/>
      <c r="C96" s="151" t="s">
        <v>361</v>
      </c>
      <c r="D96" s="137"/>
      <c r="E96" s="221"/>
      <c r="F96" s="221"/>
      <c r="G96" s="224"/>
      <c r="H96" s="851"/>
      <c r="I96" s="255"/>
    </row>
    <row r="97" spans="2:9">
      <c r="B97" s="256"/>
      <c r="C97" s="151" t="s">
        <v>362</v>
      </c>
      <c r="D97" s="137"/>
      <c r="E97" s="221"/>
      <c r="F97" s="221"/>
      <c r="G97" s="224"/>
      <c r="H97" s="851"/>
      <c r="I97" s="255"/>
    </row>
    <row r="98" spans="2:9" ht="14.25">
      <c r="B98" s="190"/>
      <c r="C98" s="202"/>
      <c r="D98" s="196"/>
      <c r="E98" s="202"/>
      <c r="F98" s="218" t="s">
        <v>321</v>
      </c>
      <c r="G98" s="234">
        <v>121.8</v>
      </c>
      <c r="H98" s="844">
        <v>0</v>
      </c>
      <c r="I98" s="195">
        <f>G98*H98</f>
        <v>0</v>
      </c>
    </row>
    <row r="99" spans="2:9">
      <c r="B99" s="251" t="s">
        <v>34</v>
      </c>
      <c r="C99" s="252" t="s">
        <v>351</v>
      </c>
      <c r="D99" s="253"/>
      <c r="E99" s="221"/>
      <c r="F99" s="221"/>
      <c r="G99" s="254"/>
      <c r="H99" s="851"/>
      <c r="I99" s="255"/>
    </row>
    <row r="100" spans="2:9">
      <c r="B100" s="256"/>
      <c r="C100" s="257" t="s">
        <v>363</v>
      </c>
      <c r="D100" s="253"/>
      <c r="E100" s="258"/>
      <c r="F100" s="258"/>
      <c r="G100" s="254"/>
      <c r="H100" s="851"/>
      <c r="I100" s="255"/>
    </row>
    <row r="101" spans="2:9">
      <c r="B101" s="256"/>
      <c r="C101" s="252" t="s">
        <v>364</v>
      </c>
      <c r="D101" s="253"/>
      <c r="E101" s="221"/>
      <c r="F101" s="221"/>
      <c r="G101" s="254"/>
      <c r="H101" s="851"/>
      <c r="I101" s="255"/>
    </row>
    <row r="102" spans="2:9">
      <c r="B102" s="256"/>
      <c r="C102" s="30" t="s">
        <v>354</v>
      </c>
      <c r="D102" s="253"/>
      <c r="E102" s="221"/>
      <c r="F102" s="221"/>
      <c r="G102" s="254"/>
      <c r="H102" s="851"/>
      <c r="I102" s="255"/>
    </row>
    <row r="103" spans="2:9">
      <c r="B103" s="256"/>
      <c r="C103" s="151" t="s">
        <v>365</v>
      </c>
      <c r="D103" s="253"/>
      <c r="E103" s="221"/>
      <c r="F103" s="221"/>
      <c r="G103" s="254"/>
      <c r="H103" s="851"/>
      <c r="I103" s="255"/>
    </row>
    <row r="104" spans="2:9">
      <c r="C104" s="260" t="s">
        <v>366</v>
      </c>
      <c r="D104" s="169"/>
      <c r="E104" s="197"/>
      <c r="F104" s="197"/>
      <c r="G104" s="224"/>
      <c r="H104" s="847"/>
      <c r="I104" s="180"/>
    </row>
    <row r="105" spans="2:9">
      <c r="C105" s="151" t="s">
        <v>367</v>
      </c>
      <c r="D105" s="169"/>
      <c r="E105" s="197"/>
      <c r="F105" s="197"/>
      <c r="G105" s="224"/>
      <c r="H105" s="847"/>
      <c r="I105" s="180"/>
    </row>
    <row r="106" spans="2:9" ht="14.25">
      <c r="B106" s="261"/>
      <c r="C106" s="202"/>
      <c r="D106" s="196"/>
      <c r="E106" s="202"/>
      <c r="F106" s="218" t="s">
        <v>321</v>
      </c>
      <c r="G106" s="234">
        <v>21</v>
      </c>
      <c r="H106" s="844">
        <v>0</v>
      </c>
      <c r="I106" s="195">
        <f>G106*H106</f>
        <v>0</v>
      </c>
    </row>
    <row r="107" spans="2:9">
      <c r="C107" s="220" t="s">
        <v>368</v>
      </c>
      <c r="D107" s="253"/>
      <c r="E107" s="221"/>
      <c r="F107" s="221"/>
      <c r="G107" s="254"/>
      <c r="H107" s="851"/>
      <c r="I107" s="255"/>
    </row>
    <row r="108" spans="2:9">
      <c r="C108" s="151" t="s">
        <v>367</v>
      </c>
      <c r="D108" s="137"/>
      <c r="E108" s="221"/>
      <c r="F108" s="197"/>
      <c r="G108" s="224"/>
      <c r="H108" s="851"/>
      <c r="I108" s="255"/>
    </row>
    <row r="109" spans="2:9" ht="14.25">
      <c r="B109" s="262"/>
      <c r="C109" s="202"/>
      <c r="D109" s="196"/>
      <c r="E109" s="202"/>
      <c r="F109" s="218" t="s">
        <v>321</v>
      </c>
      <c r="G109" s="234">
        <v>21</v>
      </c>
      <c r="H109" s="844">
        <v>0</v>
      </c>
      <c r="I109" s="195">
        <f>G109*H109</f>
        <v>0</v>
      </c>
    </row>
    <row r="110" spans="2:9">
      <c r="B110" s="256"/>
      <c r="C110" s="220" t="s">
        <v>359</v>
      </c>
      <c r="D110" s="253"/>
      <c r="E110" s="221"/>
      <c r="F110" s="221"/>
      <c r="G110" s="254"/>
      <c r="H110" s="851"/>
      <c r="I110" s="255"/>
    </row>
    <row r="111" spans="2:9">
      <c r="B111" s="256"/>
      <c r="C111" s="151" t="s">
        <v>369</v>
      </c>
      <c r="D111" s="137"/>
      <c r="E111" s="221"/>
      <c r="F111" s="197"/>
      <c r="G111" s="224"/>
      <c r="H111" s="851"/>
      <c r="I111" s="255"/>
    </row>
    <row r="112" spans="2:9">
      <c r="B112" s="256"/>
      <c r="C112" s="151" t="s">
        <v>370</v>
      </c>
      <c r="D112" s="169"/>
      <c r="E112" s="197"/>
      <c r="F112" s="197"/>
      <c r="G112" s="224"/>
      <c r="H112" s="851"/>
      <c r="I112" s="255"/>
    </row>
    <row r="113" spans="1:11" ht="14.25">
      <c r="B113" s="190"/>
      <c r="C113" s="202"/>
      <c r="D113" s="196"/>
      <c r="E113" s="202"/>
      <c r="F113" s="218" t="s">
        <v>321</v>
      </c>
      <c r="G113" s="234">
        <v>50.4</v>
      </c>
      <c r="H113" s="844">
        <v>0</v>
      </c>
      <c r="I113" s="195">
        <f>G113*H113</f>
        <v>0</v>
      </c>
    </row>
    <row r="114" spans="1:11">
      <c r="B114" s="219"/>
      <c r="C114" s="263" t="s">
        <v>371</v>
      </c>
      <c r="D114" s="253"/>
      <c r="E114" s="221"/>
      <c r="F114" s="221"/>
      <c r="G114" s="254"/>
      <c r="H114" s="851"/>
      <c r="I114" s="255"/>
    </row>
    <row r="115" spans="1:11">
      <c r="B115" s="219"/>
      <c r="C115" s="263" t="s">
        <v>372</v>
      </c>
      <c r="D115" s="253"/>
      <c r="E115" s="221"/>
      <c r="F115" s="221"/>
      <c r="G115" s="254"/>
      <c r="H115" s="851"/>
      <c r="I115" s="255"/>
    </row>
    <row r="116" spans="1:11">
      <c r="B116" s="219"/>
      <c r="C116" s="263"/>
      <c r="D116" s="253"/>
      <c r="E116" s="221"/>
      <c r="F116" s="221"/>
      <c r="G116" s="254"/>
      <c r="H116" s="851"/>
      <c r="I116" s="255"/>
    </row>
    <row r="117" spans="1:11" ht="17.25" customHeight="1">
      <c r="A117" s="34"/>
      <c r="B117" s="163" t="s">
        <v>287</v>
      </c>
      <c r="C117" s="976" t="s">
        <v>288</v>
      </c>
      <c r="D117" s="976"/>
      <c r="E117" s="976"/>
      <c r="F117" s="164" t="s">
        <v>289</v>
      </c>
      <c r="G117" s="164" t="s">
        <v>290</v>
      </c>
      <c r="H117" s="846" t="s">
        <v>291</v>
      </c>
      <c r="I117" s="166" t="s">
        <v>292</v>
      </c>
      <c r="J117" s="167"/>
      <c r="K117" s="34"/>
    </row>
    <row r="118" spans="1:11">
      <c r="B118" s="219"/>
      <c r="C118" s="263"/>
      <c r="D118" s="253"/>
      <c r="E118" s="221"/>
      <c r="F118" s="221"/>
      <c r="G118" s="254"/>
      <c r="H118" s="851"/>
      <c r="I118" s="255"/>
    </row>
    <row r="119" spans="1:11">
      <c r="B119" s="219"/>
      <c r="C119" s="257" t="s">
        <v>373</v>
      </c>
      <c r="D119" s="253"/>
      <c r="E119" s="258"/>
      <c r="F119" s="258"/>
      <c r="G119" s="254"/>
      <c r="H119" s="851"/>
      <c r="I119" s="255"/>
    </row>
    <row r="120" spans="1:11">
      <c r="B120" s="219"/>
      <c r="C120" s="30" t="s">
        <v>374</v>
      </c>
      <c r="D120" s="253"/>
      <c r="E120" s="221"/>
      <c r="F120" s="221"/>
      <c r="G120" s="254"/>
      <c r="H120" s="851"/>
      <c r="I120" s="255"/>
    </row>
    <row r="121" spans="1:11">
      <c r="B121" s="190"/>
      <c r="C121" s="202"/>
      <c r="D121" s="196"/>
      <c r="E121" s="202"/>
      <c r="F121" s="218" t="s">
        <v>13</v>
      </c>
      <c r="G121" s="234">
        <v>25</v>
      </c>
      <c r="H121" s="844">
        <v>0</v>
      </c>
      <c r="I121" s="195">
        <f>G121*H121</f>
        <v>0</v>
      </c>
    </row>
    <row r="122" spans="1:11">
      <c r="A122" s="34"/>
      <c r="H122" s="852"/>
      <c r="J122" s="198"/>
      <c r="K122" s="34"/>
    </row>
    <row r="123" spans="1:11">
      <c r="B123" s="207" t="s">
        <v>349</v>
      </c>
      <c r="C123" s="208" t="s">
        <v>375</v>
      </c>
      <c r="D123" s="208"/>
      <c r="E123" s="210"/>
      <c r="F123" s="210"/>
      <c r="G123" s="211"/>
      <c r="H123" s="845"/>
      <c r="I123" s="212">
        <f>SUM(I93:I122)</f>
        <v>0</v>
      </c>
      <c r="J123" s="32"/>
    </row>
    <row r="124" spans="1:11">
      <c r="B124" s="177"/>
      <c r="C124" s="32"/>
      <c r="D124" s="170"/>
      <c r="E124" s="32"/>
      <c r="F124" s="222"/>
      <c r="G124" s="169"/>
      <c r="H124" s="792"/>
      <c r="I124" s="205"/>
      <c r="J124" s="32"/>
    </row>
    <row r="125" spans="1:11">
      <c r="B125" s="182" t="s">
        <v>376</v>
      </c>
      <c r="C125" s="183" t="s">
        <v>377</v>
      </c>
      <c r="D125" s="184"/>
      <c r="E125" s="235"/>
      <c r="F125" s="235"/>
      <c r="G125" s="236"/>
      <c r="H125" s="848"/>
      <c r="I125" s="187"/>
      <c r="J125" s="32"/>
    </row>
    <row r="126" spans="1:11">
      <c r="B126" s="219" t="s">
        <v>33</v>
      </c>
      <c r="C126" s="34" t="s">
        <v>322</v>
      </c>
      <c r="D126" s="159"/>
      <c r="E126" s="198"/>
      <c r="F126" s="198"/>
      <c r="G126" s="200"/>
      <c r="H126" s="843"/>
      <c r="I126" s="201"/>
      <c r="J126" s="32"/>
    </row>
    <row r="127" spans="1:11">
      <c r="B127" s="219"/>
      <c r="C127" s="34" t="s">
        <v>378</v>
      </c>
      <c r="D127" s="159"/>
      <c r="E127" s="198"/>
      <c r="F127" s="198"/>
      <c r="G127" s="200"/>
      <c r="H127" s="843"/>
      <c r="I127" s="201"/>
      <c r="J127" s="32"/>
    </row>
    <row r="128" spans="1:11">
      <c r="B128" s="219"/>
      <c r="C128" s="34" t="s">
        <v>379</v>
      </c>
      <c r="D128" s="159"/>
      <c r="E128" s="198"/>
      <c r="F128" s="198"/>
      <c r="G128" s="200"/>
      <c r="H128" s="843"/>
      <c r="I128" s="201"/>
      <c r="J128" s="32"/>
    </row>
    <row r="129" spans="2:10" ht="14.25">
      <c r="B129" s="190"/>
      <c r="C129" s="202"/>
      <c r="D129" s="196"/>
      <c r="E129" s="202"/>
      <c r="F129" s="218" t="s">
        <v>321</v>
      </c>
      <c r="G129" s="636">
        <v>8.3000000000000007</v>
      </c>
      <c r="H129" s="844">
        <v>0</v>
      </c>
      <c r="I129" s="195">
        <f>G129*H129</f>
        <v>0</v>
      </c>
      <c r="J129" s="32"/>
    </row>
    <row r="130" spans="2:10">
      <c r="B130" s="251" t="s">
        <v>34</v>
      </c>
      <c r="C130" s="252" t="s">
        <v>351</v>
      </c>
      <c r="D130" s="253"/>
      <c r="E130" s="221"/>
      <c r="F130" s="221"/>
      <c r="G130" s="254"/>
      <c r="H130" s="851"/>
      <c r="I130" s="255"/>
      <c r="J130" s="32"/>
    </row>
    <row r="131" spans="2:10">
      <c r="B131" s="256"/>
      <c r="C131" s="257" t="s">
        <v>363</v>
      </c>
      <c r="D131" s="253"/>
      <c r="E131" s="258"/>
      <c r="F131" s="258"/>
      <c r="G131" s="254"/>
      <c r="H131" s="851"/>
      <c r="I131" s="255"/>
      <c r="J131" s="32"/>
    </row>
    <row r="132" spans="2:10">
      <c r="B132" s="256"/>
      <c r="C132" s="252" t="s">
        <v>364</v>
      </c>
      <c r="D132" s="253"/>
      <c r="E132" s="221"/>
      <c r="F132" s="221"/>
      <c r="G132" s="254"/>
      <c r="H132" s="851"/>
      <c r="I132" s="255"/>
      <c r="J132" s="32"/>
    </row>
    <row r="133" spans="2:10">
      <c r="C133" s="220" t="s">
        <v>368</v>
      </c>
      <c r="D133" s="253"/>
      <c r="E133" s="221"/>
      <c r="F133" s="221"/>
      <c r="G133" s="254"/>
      <c r="H133" s="851"/>
      <c r="I133" s="255"/>
      <c r="J133" s="32"/>
    </row>
    <row r="134" spans="2:10" ht="14.25">
      <c r="B134" s="262"/>
      <c r="C134" s="202"/>
      <c r="D134" s="196"/>
      <c r="E134" s="202"/>
      <c r="F134" s="218" t="s">
        <v>321</v>
      </c>
      <c r="G134" s="234">
        <v>2.2000000000000002</v>
      </c>
      <c r="H134" s="844">
        <v>0</v>
      </c>
      <c r="I134" s="195">
        <f>G134*H134</f>
        <v>0</v>
      </c>
      <c r="J134" s="32"/>
    </row>
    <row r="135" spans="2:10">
      <c r="B135" s="256"/>
      <c r="C135" s="220" t="s">
        <v>359</v>
      </c>
      <c r="D135" s="253"/>
      <c r="E135" s="221"/>
      <c r="F135" s="221"/>
      <c r="G135" s="254"/>
      <c r="H135" s="851"/>
      <c r="I135" s="255"/>
      <c r="J135" s="32"/>
    </row>
    <row r="136" spans="2:10" ht="14.25">
      <c r="B136" s="190"/>
      <c r="C136" s="202"/>
      <c r="D136" s="196"/>
      <c r="E136" s="202"/>
      <c r="F136" s="218" t="s">
        <v>321</v>
      </c>
      <c r="G136" s="234">
        <v>6.1</v>
      </c>
      <c r="H136" s="844">
        <v>0</v>
      </c>
      <c r="I136" s="195">
        <f>G136*H136</f>
        <v>0</v>
      </c>
      <c r="J136" s="32"/>
    </row>
    <row r="137" spans="2:10">
      <c r="B137" s="207" t="s">
        <v>376</v>
      </c>
      <c r="C137" s="208" t="s">
        <v>380</v>
      </c>
      <c r="D137" s="208"/>
      <c r="E137" s="210"/>
      <c r="F137" s="210"/>
      <c r="G137" s="211"/>
      <c r="H137" s="845"/>
      <c r="I137" s="212">
        <f>SUM(I129:I136)</f>
        <v>0</v>
      </c>
      <c r="J137" s="32"/>
    </row>
    <row r="138" spans="2:10">
      <c r="B138" s="256"/>
      <c r="C138" s="137"/>
      <c r="D138" s="253"/>
      <c r="E138" s="221"/>
      <c r="F138" s="221"/>
      <c r="G138" s="254"/>
      <c r="H138" s="851"/>
      <c r="I138" s="255"/>
      <c r="J138" s="32"/>
    </row>
    <row r="139" spans="2:10">
      <c r="B139" s="182" t="s">
        <v>381</v>
      </c>
      <c r="C139" s="183" t="s">
        <v>382</v>
      </c>
      <c r="D139" s="184"/>
      <c r="E139" s="235"/>
      <c r="F139" s="235"/>
      <c r="G139" s="236"/>
      <c r="H139" s="848"/>
      <c r="I139" s="187"/>
      <c r="J139" s="32"/>
    </row>
    <row r="140" spans="2:10">
      <c r="B140" s="219" t="s">
        <v>33</v>
      </c>
      <c r="C140" s="34" t="s">
        <v>322</v>
      </c>
      <c r="D140" s="159"/>
      <c r="E140" s="198"/>
      <c r="F140" s="198"/>
      <c r="G140" s="200"/>
      <c r="H140" s="843"/>
      <c r="I140" s="201"/>
      <c r="J140" s="32"/>
    </row>
    <row r="141" spans="2:10">
      <c r="B141" s="219"/>
      <c r="C141" s="34" t="s">
        <v>378</v>
      </c>
      <c r="D141" s="159"/>
      <c r="E141" s="198"/>
      <c r="F141" s="198"/>
      <c r="G141" s="200"/>
      <c r="H141" s="843"/>
      <c r="I141" s="201"/>
      <c r="J141" s="32"/>
    </row>
    <row r="142" spans="2:10">
      <c r="B142" s="219"/>
      <c r="C142" s="34" t="s">
        <v>379</v>
      </c>
      <c r="D142" s="159"/>
      <c r="E142" s="198"/>
      <c r="F142" s="198"/>
      <c r="G142" s="200"/>
      <c r="H142" s="843"/>
      <c r="I142" s="201"/>
      <c r="J142" s="32"/>
    </row>
    <row r="143" spans="2:10" ht="14.25">
      <c r="B143" s="190"/>
      <c r="C143" s="202"/>
      <c r="D143" s="196"/>
      <c r="E143" s="202"/>
      <c r="F143" s="218" t="s">
        <v>321</v>
      </c>
      <c r="G143" s="636">
        <f>6.1*2</f>
        <v>12.2</v>
      </c>
      <c r="H143" s="844">
        <v>0</v>
      </c>
      <c r="I143" s="195">
        <f>G143*H143</f>
        <v>0</v>
      </c>
      <c r="J143" s="32"/>
    </row>
    <row r="144" spans="2:10">
      <c r="B144" s="251" t="s">
        <v>34</v>
      </c>
      <c r="C144" s="252" t="s">
        <v>351</v>
      </c>
      <c r="D144" s="253"/>
      <c r="E144" s="221"/>
      <c r="F144" s="221"/>
      <c r="G144" s="254"/>
      <c r="H144" s="851"/>
      <c r="I144" s="255"/>
      <c r="J144" s="32"/>
    </row>
    <row r="145" spans="2:10">
      <c r="B145" s="256"/>
      <c r="C145" s="257" t="s">
        <v>352</v>
      </c>
      <c r="D145" s="253"/>
      <c r="E145" s="258"/>
      <c r="F145" s="258"/>
      <c r="G145" s="254"/>
      <c r="H145" s="851"/>
      <c r="I145" s="255"/>
      <c r="J145" s="32"/>
    </row>
    <row r="146" spans="2:10">
      <c r="B146" s="256"/>
      <c r="C146" s="252" t="s">
        <v>353</v>
      </c>
      <c r="D146" s="253"/>
      <c r="E146" s="221"/>
      <c r="F146" s="221"/>
      <c r="G146" s="254"/>
      <c r="H146" s="851"/>
      <c r="I146" s="255"/>
      <c r="J146" s="32"/>
    </row>
    <row r="147" spans="2:10">
      <c r="B147" s="256"/>
      <c r="C147" s="30" t="s">
        <v>354</v>
      </c>
      <c r="D147" s="253"/>
      <c r="E147" s="221"/>
      <c r="F147" s="221"/>
      <c r="G147" s="254"/>
      <c r="H147" s="851"/>
      <c r="I147" s="255"/>
      <c r="J147" s="32"/>
    </row>
    <row r="148" spans="2:10">
      <c r="B148" s="256"/>
      <c r="C148" s="220" t="s">
        <v>383</v>
      </c>
      <c r="D148" s="253"/>
      <c r="E148" s="221"/>
      <c r="F148" s="221"/>
      <c r="G148" s="254"/>
      <c r="H148" s="851"/>
      <c r="I148" s="255"/>
      <c r="J148" s="32"/>
    </row>
    <row r="149" spans="2:10" ht="14.25">
      <c r="B149" s="190"/>
      <c r="C149" s="202"/>
      <c r="D149" s="196"/>
      <c r="E149" s="202"/>
      <c r="F149" s="218" t="s">
        <v>321</v>
      </c>
      <c r="G149" s="234">
        <v>14.64</v>
      </c>
      <c r="H149" s="844">
        <v>0</v>
      </c>
      <c r="I149" s="195">
        <f>G149*H149</f>
        <v>0</v>
      </c>
      <c r="J149" s="32"/>
    </row>
    <row r="150" spans="2:10">
      <c r="B150" s="207" t="s">
        <v>381</v>
      </c>
      <c r="C150" s="208" t="s">
        <v>384</v>
      </c>
      <c r="D150" s="208"/>
      <c r="E150" s="210"/>
      <c r="F150" s="210"/>
      <c r="G150" s="211"/>
      <c r="H150" s="845"/>
      <c r="I150" s="212">
        <f>SUM(I143:I149)</f>
        <v>0</v>
      </c>
      <c r="J150" s="32"/>
    </row>
    <row r="151" spans="2:10">
      <c r="B151" s="256"/>
      <c r="C151" s="137"/>
      <c r="D151" s="253"/>
      <c r="E151" s="221"/>
      <c r="F151" s="221"/>
      <c r="G151" s="254"/>
      <c r="H151" s="851"/>
      <c r="I151" s="255"/>
      <c r="J151" s="32"/>
    </row>
    <row r="152" spans="2:10">
      <c r="B152" s="182" t="s">
        <v>385</v>
      </c>
      <c r="C152" s="183" t="s">
        <v>386</v>
      </c>
      <c r="D152" s="184"/>
      <c r="E152" s="235"/>
      <c r="F152" s="235"/>
      <c r="G152" s="236"/>
      <c r="H152" s="848"/>
      <c r="I152" s="187"/>
      <c r="J152" s="32"/>
    </row>
    <row r="153" spans="2:10">
      <c r="B153" s="219" t="s">
        <v>33</v>
      </c>
      <c r="C153" s="34" t="s">
        <v>322</v>
      </c>
      <c r="D153" s="159"/>
      <c r="E153" s="198"/>
      <c r="F153" s="198"/>
      <c r="G153" s="200"/>
      <c r="H153" s="843"/>
      <c r="I153" s="201"/>
      <c r="J153" s="32"/>
    </row>
    <row r="154" spans="2:10">
      <c r="B154" s="219"/>
      <c r="C154" s="34" t="s">
        <v>378</v>
      </c>
      <c r="D154" s="159"/>
      <c r="E154" s="198"/>
      <c r="F154" s="198"/>
      <c r="G154" s="200"/>
      <c r="H154" s="843"/>
      <c r="I154" s="201"/>
      <c r="J154" s="32"/>
    </row>
    <row r="155" spans="2:10">
      <c r="B155" s="219"/>
      <c r="C155" s="34" t="s">
        <v>379</v>
      </c>
      <c r="D155" s="159"/>
      <c r="E155" s="198"/>
      <c r="F155" s="198"/>
      <c r="G155" s="200"/>
      <c r="H155" s="843"/>
      <c r="I155" s="201"/>
      <c r="J155" s="32"/>
    </row>
    <row r="156" spans="2:10" ht="14.25">
      <c r="B156" s="190"/>
      <c r="C156" s="202"/>
      <c r="D156" s="196"/>
      <c r="E156" s="202"/>
      <c r="F156" s="218" t="s">
        <v>321</v>
      </c>
      <c r="G156" s="636">
        <v>4.4000000000000004</v>
      </c>
      <c r="H156" s="844">
        <v>0</v>
      </c>
      <c r="I156" s="195">
        <f>G156*H156</f>
        <v>0</v>
      </c>
      <c r="J156" s="32"/>
    </row>
    <row r="157" spans="2:10">
      <c r="B157" s="251" t="s">
        <v>34</v>
      </c>
      <c r="C157" s="252" t="s">
        <v>387</v>
      </c>
      <c r="D157" s="253"/>
      <c r="E157" s="221"/>
      <c r="F157" s="221"/>
      <c r="G157" s="254"/>
      <c r="H157" s="851"/>
      <c r="I157" s="255"/>
      <c r="J157" s="32"/>
    </row>
    <row r="158" spans="2:10">
      <c r="B158" s="256"/>
      <c r="C158" s="257" t="s">
        <v>388</v>
      </c>
      <c r="D158" s="253"/>
      <c r="E158" s="258"/>
      <c r="F158" s="258"/>
      <c r="G158" s="254"/>
      <c r="H158" s="851"/>
      <c r="I158" s="255"/>
      <c r="J158" s="32"/>
    </row>
    <row r="159" spans="2:10">
      <c r="B159" s="256"/>
      <c r="C159" s="252" t="s">
        <v>389</v>
      </c>
      <c r="D159" s="253"/>
      <c r="E159" s="221"/>
      <c r="F159" s="221"/>
      <c r="G159" s="254"/>
      <c r="H159" s="851"/>
      <c r="I159" s="255"/>
      <c r="J159" s="32"/>
    </row>
    <row r="160" spans="2:10" ht="14.25">
      <c r="B160" s="190"/>
      <c r="C160" s="202"/>
      <c r="D160" s="196"/>
      <c r="E160" s="202"/>
      <c r="F160" s="218" t="s">
        <v>321</v>
      </c>
      <c r="G160" s="234">
        <v>4.4000000000000004</v>
      </c>
      <c r="H160" s="844">
        <v>0</v>
      </c>
      <c r="I160" s="195">
        <f>G160*H160</f>
        <v>0</v>
      </c>
      <c r="J160" s="32"/>
    </row>
    <row r="161" spans="1:11">
      <c r="B161" s="256" t="s">
        <v>35</v>
      </c>
      <c r="C161" s="252" t="s">
        <v>390</v>
      </c>
      <c r="D161" s="253"/>
      <c r="E161" s="221"/>
      <c r="F161" s="221"/>
      <c r="G161" s="254"/>
      <c r="H161" s="851"/>
      <c r="I161" s="255"/>
      <c r="J161" s="32"/>
    </row>
    <row r="162" spans="1:11">
      <c r="B162" s="256"/>
      <c r="C162" s="257" t="s">
        <v>391</v>
      </c>
      <c r="D162" s="253"/>
      <c r="E162" s="258"/>
      <c r="F162" s="258"/>
      <c r="G162" s="254"/>
      <c r="H162" s="851"/>
      <c r="I162" s="255"/>
      <c r="J162" s="32"/>
    </row>
    <row r="163" spans="1:11">
      <c r="B163" s="190"/>
      <c r="C163" s="202"/>
      <c r="D163" s="196"/>
      <c r="E163" s="202"/>
      <c r="F163" s="218" t="s">
        <v>13</v>
      </c>
      <c r="G163" s="234">
        <v>29</v>
      </c>
      <c r="H163" s="844">
        <v>0</v>
      </c>
      <c r="I163" s="195">
        <f>G163*H163</f>
        <v>0</v>
      </c>
      <c r="J163" s="32"/>
    </row>
    <row r="164" spans="1:11">
      <c r="B164" s="177" t="s">
        <v>36</v>
      </c>
      <c r="C164" s="257" t="s">
        <v>392</v>
      </c>
      <c r="D164" s="169"/>
      <c r="E164" s="204"/>
      <c r="F164" s="197"/>
      <c r="G164" s="169"/>
      <c r="H164" s="792"/>
      <c r="I164" s="205"/>
      <c r="J164" s="32"/>
    </row>
    <row r="165" spans="1:11">
      <c r="B165" s="177"/>
      <c r="C165" s="257" t="s">
        <v>393</v>
      </c>
      <c r="D165" s="169"/>
      <c r="E165" s="204"/>
      <c r="F165" s="197"/>
      <c r="G165" s="169"/>
      <c r="H165" s="792"/>
      <c r="I165" s="205"/>
      <c r="J165" s="32"/>
    </row>
    <row r="166" spans="1:11" ht="14.25">
      <c r="B166" s="190"/>
      <c r="C166" s="202"/>
      <c r="D166" s="196"/>
      <c r="E166" s="202"/>
      <c r="F166" s="218" t="s">
        <v>321</v>
      </c>
      <c r="G166" s="636">
        <v>0.4</v>
      </c>
      <c r="H166" s="844">
        <v>0</v>
      </c>
      <c r="I166" s="195">
        <f>G166*H166</f>
        <v>0</v>
      </c>
      <c r="J166" s="32"/>
    </row>
    <row r="167" spans="1:11">
      <c r="B167" s="177" t="s">
        <v>36</v>
      </c>
      <c r="C167" s="257" t="s">
        <v>394</v>
      </c>
      <c r="D167" s="169"/>
      <c r="E167" s="204"/>
      <c r="F167" s="204"/>
      <c r="G167" s="223"/>
      <c r="H167" s="847"/>
      <c r="I167" s="205"/>
      <c r="J167" s="32"/>
    </row>
    <row r="168" spans="1:11" ht="14.25">
      <c r="B168" s="262"/>
      <c r="F168" s="229" t="s">
        <v>336</v>
      </c>
      <c r="G168" s="234">
        <v>4.4000000000000004</v>
      </c>
      <c r="H168" s="844">
        <v>0</v>
      </c>
      <c r="I168" s="195">
        <f>G168*H168</f>
        <v>0</v>
      </c>
      <c r="J168" s="32"/>
    </row>
    <row r="169" spans="1:11">
      <c r="B169" s="207" t="s">
        <v>381</v>
      </c>
      <c r="C169" s="208" t="s">
        <v>395</v>
      </c>
      <c r="D169" s="208"/>
      <c r="E169" s="210"/>
      <c r="F169" s="210"/>
      <c r="G169" s="211"/>
      <c r="H169" s="845"/>
      <c r="I169" s="212">
        <f>SUM(I156:I168)</f>
        <v>0</v>
      </c>
      <c r="J169" s="32"/>
    </row>
    <row r="170" spans="1:11">
      <c r="B170" s="256"/>
      <c r="C170" s="137"/>
      <c r="D170" s="253"/>
      <c r="E170" s="221"/>
      <c r="F170" s="221"/>
      <c r="G170" s="254"/>
      <c r="H170" s="851"/>
      <c r="I170" s="255"/>
      <c r="J170" s="32"/>
    </row>
    <row r="171" spans="1:11">
      <c r="B171" s="256"/>
      <c r="C171" s="137"/>
      <c r="D171" s="253"/>
      <c r="E171" s="221"/>
      <c r="F171" s="221"/>
      <c r="G171" s="254"/>
      <c r="H171" s="851"/>
      <c r="I171" s="255"/>
      <c r="J171" s="32"/>
    </row>
    <row r="172" spans="1:11">
      <c r="B172" s="256"/>
      <c r="C172" s="137"/>
      <c r="D172" s="253"/>
      <c r="E172" s="221"/>
      <c r="F172" s="221"/>
      <c r="G172" s="254"/>
      <c r="H172" s="851"/>
      <c r="I172" s="255"/>
      <c r="J172" s="32"/>
    </row>
    <row r="173" spans="1:11">
      <c r="B173" s="256"/>
      <c r="C173" s="137"/>
      <c r="D173" s="253"/>
      <c r="E173" s="221"/>
      <c r="F173" s="221"/>
      <c r="G173" s="254"/>
      <c r="H173" s="851"/>
      <c r="I173" s="255"/>
      <c r="J173" s="32"/>
    </row>
    <row r="174" spans="1:11" ht="17.25" customHeight="1">
      <c r="A174" s="34"/>
      <c r="B174" s="163" t="s">
        <v>287</v>
      </c>
      <c r="C174" s="976" t="s">
        <v>288</v>
      </c>
      <c r="D174" s="976"/>
      <c r="E174" s="976"/>
      <c r="F174" s="164" t="s">
        <v>289</v>
      </c>
      <c r="G174" s="164" t="s">
        <v>290</v>
      </c>
      <c r="H174" s="846" t="s">
        <v>291</v>
      </c>
      <c r="I174" s="166" t="s">
        <v>292</v>
      </c>
      <c r="J174" s="167"/>
      <c r="K174" s="34"/>
    </row>
    <row r="175" spans="1:11">
      <c r="B175" s="256"/>
      <c r="C175" s="137"/>
      <c r="D175" s="253"/>
      <c r="E175" s="221"/>
      <c r="F175" s="221"/>
      <c r="G175" s="254"/>
      <c r="H175" s="851"/>
      <c r="I175" s="255"/>
      <c r="J175" s="32"/>
    </row>
    <row r="176" spans="1:11">
      <c r="B176" s="182" t="s">
        <v>385</v>
      </c>
      <c r="C176" s="183" t="s">
        <v>396</v>
      </c>
      <c r="D176" s="184"/>
      <c r="E176" s="235"/>
      <c r="F176" s="235"/>
      <c r="G176" s="236"/>
      <c r="H176" s="848"/>
      <c r="I176" s="187"/>
      <c r="J176" s="32"/>
    </row>
    <row r="177" spans="2:10">
      <c r="B177" s="219" t="s">
        <v>33</v>
      </c>
      <c r="C177" s="34" t="s">
        <v>322</v>
      </c>
      <c r="D177" s="159"/>
      <c r="E177" s="198"/>
      <c r="F177" s="198"/>
      <c r="G177" s="200"/>
      <c r="H177" s="843"/>
      <c r="I177" s="201"/>
      <c r="J177" s="32"/>
    </row>
    <row r="178" spans="2:10">
      <c r="B178" s="219"/>
      <c r="C178" s="34" t="s">
        <v>378</v>
      </c>
      <c r="D178" s="159"/>
      <c r="E178" s="198"/>
      <c r="F178" s="198"/>
      <c r="G178" s="200"/>
      <c r="H178" s="843"/>
      <c r="I178" s="201"/>
      <c r="J178" s="32"/>
    </row>
    <row r="179" spans="2:10">
      <c r="B179" s="219"/>
      <c r="C179" s="34" t="s">
        <v>379</v>
      </c>
      <c r="D179" s="159"/>
      <c r="E179" s="198"/>
      <c r="F179" s="198"/>
      <c r="G179" s="200"/>
      <c r="H179" s="843"/>
      <c r="I179" s="201"/>
      <c r="J179" s="32"/>
    </row>
    <row r="180" spans="2:10" ht="14.25">
      <c r="B180" s="190"/>
      <c r="C180" s="202"/>
      <c r="D180" s="196"/>
      <c r="E180" s="202"/>
      <c r="F180" s="218" t="s">
        <v>321</v>
      </c>
      <c r="G180" s="636">
        <v>8.3000000000000007</v>
      </c>
      <c r="H180" s="844">
        <v>0</v>
      </c>
      <c r="I180" s="195">
        <f>G180*H180</f>
        <v>0</v>
      </c>
      <c r="J180" s="32"/>
    </row>
    <row r="181" spans="2:10">
      <c r="B181" s="177"/>
      <c r="C181" s="222"/>
      <c r="D181" s="170"/>
      <c r="E181" s="197"/>
      <c r="F181" s="197"/>
      <c r="G181" s="224"/>
      <c r="H181" s="847"/>
      <c r="I181" s="180"/>
      <c r="J181" s="32"/>
    </row>
    <row r="182" spans="2:10">
      <c r="B182" s="251" t="s">
        <v>34</v>
      </c>
      <c r="C182" s="252" t="s">
        <v>351</v>
      </c>
      <c r="D182" s="253"/>
      <c r="E182" s="221"/>
      <c r="F182" s="221"/>
      <c r="G182" s="254"/>
      <c r="H182" s="851"/>
      <c r="I182" s="255"/>
      <c r="J182" s="32"/>
    </row>
    <row r="183" spans="2:10">
      <c r="B183" s="256"/>
      <c r="C183" s="257" t="s">
        <v>363</v>
      </c>
      <c r="D183" s="253"/>
      <c r="E183" s="258"/>
      <c r="F183" s="258"/>
      <c r="G183" s="254"/>
      <c r="H183" s="851"/>
      <c r="I183" s="255"/>
      <c r="J183" s="32"/>
    </row>
    <row r="184" spans="2:10">
      <c r="B184" s="256"/>
      <c r="C184" s="252" t="s">
        <v>364</v>
      </c>
      <c r="D184" s="253"/>
      <c r="E184" s="221"/>
      <c r="F184" s="221"/>
      <c r="G184" s="254"/>
      <c r="H184" s="851"/>
      <c r="I184" s="255"/>
      <c r="J184" s="32"/>
    </row>
    <row r="185" spans="2:10">
      <c r="B185" s="256"/>
      <c r="C185" s="30" t="s">
        <v>354</v>
      </c>
      <c r="D185" s="253"/>
      <c r="E185" s="221"/>
      <c r="F185" s="221"/>
      <c r="G185" s="254"/>
      <c r="H185" s="851"/>
      <c r="I185" s="255"/>
      <c r="J185" s="32"/>
    </row>
    <row r="186" spans="2:10">
      <c r="C186" s="220" t="s">
        <v>368</v>
      </c>
      <c r="D186" s="253"/>
      <c r="E186" s="221"/>
      <c r="F186" s="221"/>
      <c r="G186" s="254"/>
      <c r="H186" s="851"/>
      <c r="I186" s="255"/>
      <c r="J186" s="32"/>
    </row>
    <row r="187" spans="2:10" ht="14.25">
      <c r="B187" s="262"/>
      <c r="C187" s="202"/>
      <c r="D187" s="196"/>
      <c r="E187" s="202"/>
      <c r="F187" s="218" t="s">
        <v>321</v>
      </c>
      <c r="G187" s="234">
        <v>2.2000000000000002</v>
      </c>
      <c r="H187" s="844">
        <v>0</v>
      </c>
      <c r="I187" s="195">
        <f>G187*H187</f>
        <v>0</v>
      </c>
      <c r="J187" s="32"/>
    </row>
    <row r="188" spans="2:10">
      <c r="B188" s="256"/>
      <c r="C188" s="220" t="s">
        <v>359</v>
      </c>
      <c r="D188" s="253"/>
      <c r="E188" s="221"/>
      <c r="F188" s="221"/>
      <c r="G188" s="254"/>
      <c r="H188" s="851"/>
      <c r="I188" s="255"/>
      <c r="J188" s="32"/>
    </row>
    <row r="189" spans="2:10" ht="14.25">
      <c r="B189" s="190"/>
      <c r="C189" s="202"/>
      <c r="D189" s="196"/>
      <c r="E189" s="202"/>
      <c r="F189" s="218" t="s">
        <v>321</v>
      </c>
      <c r="G189" s="234">
        <v>6.1</v>
      </c>
      <c r="H189" s="844">
        <v>0</v>
      </c>
      <c r="I189" s="195">
        <f>G189*H189</f>
        <v>0</v>
      </c>
      <c r="J189" s="32"/>
    </row>
    <row r="190" spans="2:10">
      <c r="B190" s="207" t="s">
        <v>385</v>
      </c>
      <c r="C190" s="208" t="s">
        <v>397</v>
      </c>
      <c r="D190" s="208"/>
      <c r="E190" s="210"/>
      <c r="F190" s="210"/>
      <c r="G190" s="211"/>
      <c r="H190" s="845"/>
      <c r="I190" s="212">
        <f>SUM(I180:I189)</f>
        <v>0</v>
      </c>
      <c r="J190" s="32"/>
    </row>
    <row r="191" spans="2:10">
      <c r="B191" s="256"/>
      <c r="C191" s="137"/>
      <c r="D191" s="253"/>
      <c r="E191" s="221"/>
      <c r="F191" s="221"/>
      <c r="G191" s="254"/>
      <c r="H191" s="851"/>
      <c r="I191" s="255"/>
      <c r="J191" s="32"/>
    </row>
    <row r="192" spans="2:10">
      <c r="B192" s="182" t="s">
        <v>398</v>
      </c>
      <c r="C192" s="183" t="s">
        <v>399</v>
      </c>
      <c r="D192" s="184"/>
      <c r="E192" s="235"/>
      <c r="F192" s="235"/>
      <c r="G192" s="236"/>
      <c r="H192" s="848"/>
      <c r="I192" s="187"/>
      <c r="J192" s="32"/>
    </row>
    <row r="193" spans="2:10">
      <c r="B193" s="219" t="s">
        <v>33</v>
      </c>
      <c r="C193" s="34" t="s">
        <v>322</v>
      </c>
      <c r="D193" s="159"/>
      <c r="E193" s="198"/>
      <c r="F193" s="198"/>
      <c r="G193" s="200"/>
      <c r="H193" s="843"/>
      <c r="I193" s="201"/>
      <c r="J193" s="32"/>
    </row>
    <row r="194" spans="2:10">
      <c r="B194" s="219"/>
      <c r="C194" s="34" t="s">
        <v>378</v>
      </c>
      <c r="D194" s="159"/>
      <c r="E194" s="198"/>
      <c r="F194" s="198"/>
      <c r="G194" s="200"/>
      <c r="H194" s="843"/>
      <c r="I194" s="201"/>
      <c r="J194" s="32"/>
    </row>
    <row r="195" spans="2:10">
      <c r="B195" s="219"/>
      <c r="C195" s="34" t="s">
        <v>379</v>
      </c>
      <c r="D195" s="159"/>
      <c r="E195" s="198"/>
      <c r="F195" s="198"/>
      <c r="G195" s="200"/>
      <c r="H195" s="843"/>
      <c r="I195" s="201"/>
      <c r="J195" s="32"/>
    </row>
    <row r="196" spans="2:10">
      <c r="B196" s="219"/>
      <c r="C196" s="34" t="s">
        <v>400</v>
      </c>
      <c r="D196" s="159"/>
      <c r="E196" s="198"/>
      <c r="F196" s="198"/>
      <c r="G196" s="200"/>
      <c r="H196" s="843"/>
      <c r="I196" s="201"/>
      <c r="J196" s="32"/>
    </row>
    <row r="197" spans="2:10" ht="14.25">
      <c r="B197" s="190"/>
      <c r="C197" s="202"/>
      <c r="D197" s="196"/>
      <c r="E197" s="202"/>
      <c r="F197" s="218" t="s">
        <v>321</v>
      </c>
      <c r="G197" s="636">
        <v>0.24</v>
      </c>
      <c r="H197" s="844">
        <v>0</v>
      </c>
      <c r="I197" s="195">
        <f>G197*H197</f>
        <v>0</v>
      </c>
      <c r="J197" s="32"/>
    </row>
    <row r="198" spans="2:10">
      <c r="B198" s="177"/>
      <c r="C198" s="222"/>
      <c r="D198" s="170"/>
      <c r="E198" s="197"/>
      <c r="F198" s="197"/>
      <c r="G198" s="224"/>
      <c r="H198" s="847"/>
      <c r="I198" s="180"/>
      <c r="J198" s="32"/>
    </row>
    <row r="199" spans="2:10">
      <c r="B199" s="219" t="s">
        <v>34</v>
      </c>
      <c r="C199" s="252" t="s">
        <v>390</v>
      </c>
      <c r="D199" s="253"/>
      <c r="E199" s="221"/>
      <c r="F199" s="221"/>
      <c r="G199" s="254"/>
      <c r="H199" s="851"/>
      <c r="I199" s="255"/>
      <c r="J199" s="32"/>
    </row>
    <row r="200" spans="2:10">
      <c r="B200" s="219"/>
      <c r="C200" s="257" t="s">
        <v>401</v>
      </c>
      <c r="D200" s="253"/>
      <c r="E200" s="258"/>
      <c r="F200" s="258"/>
      <c r="G200" s="254"/>
      <c r="H200" s="851"/>
      <c r="I200" s="255"/>
      <c r="J200" s="32"/>
    </row>
    <row r="201" spans="2:10">
      <c r="B201" s="190"/>
      <c r="C201" s="202"/>
      <c r="D201" s="196"/>
      <c r="E201" s="202"/>
      <c r="F201" s="218" t="s">
        <v>13</v>
      </c>
      <c r="G201" s="234">
        <v>6</v>
      </c>
      <c r="H201" s="844">
        <v>0</v>
      </c>
      <c r="I201" s="195">
        <f>G201*H201</f>
        <v>0</v>
      </c>
      <c r="J201" s="32"/>
    </row>
    <row r="202" spans="2:10">
      <c r="B202" s="251" t="s">
        <v>35</v>
      </c>
      <c r="C202" s="252" t="s">
        <v>402</v>
      </c>
      <c r="D202" s="253"/>
      <c r="E202" s="221"/>
      <c r="F202" s="221"/>
      <c r="G202" s="254"/>
      <c r="H202" s="851"/>
      <c r="I202" s="255"/>
      <c r="J202" s="32"/>
    </row>
    <row r="203" spans="2:10">
      <c r="B203" s="256"/>
      <c r="C203" s="257" t="s">
        <v>403</v>
      </c>
      <c r="D203" s="253"/>
      <c r="E203" s="258"/>
      <c r="F203" s="258"/>
      <c r="G203" s="254"/>
      <c r="H203" s="851"/>
      <c r="I203" s="255"/>
      <c r="J203" s="32"/>
    </row>
    <row r="204" spans="2:10">
      <c r="B204" s="177"/>
      <c r="C204" s="151" t="s">
        <v>404</v>
      </c>
      <c r="D204" s="169"/>
      <c r="E204" s="197"/>
      <c r="F204" s="197"/>
      <c r="G204" s="224"/>
      <c r="H204" s="847"/>
      <c r="I204" s="180"/>
      <c r="J204" s="32"/>
    </row>
    <row r="205" spans="2:10" ht="14.25">
      <c r="B205" s="190"/>
      <c r="C205" s="202"/>
      <c r="D205" s="196"/>
      <c r="E205" s="202"/>
      <c r="F205" s="218" t="s">
        <v>321</v>
      </c>
      <c r="G205" s="234">
        <v>2.8</v>
      </c>
      <c r="H205" s="844">
        <v>0</v>
      </c>
      <c r="I205" s="195">
        <f>G205*H205</f>
        <v>0</v>
      </c>
      <c r="J205" s="32"/>
    </row>
    <row r="206" spans="2:10">
      <c r="B206" s="177"/>
      <c r="C206" s="32"/>
      <c r="D206" s="170"/>
      <c r="E206" s="32"/>
      <c r="F206" s="222"/>
      <c r="G206" s="169"/>
      <c r="H206" s="792"/>
      <c r="I206" s="205"/>
      <c r="J206" s="32"/>
    </row>
    <row r="207" spans="2:10">
      <c r="B207" s="219" t="s">
        <v>36</v>
      </c>
      <c r="C207" s="34" t="s">
        <v>405</v>
      </c>
      <c r="D207" s="159"/>
      <c r="E207" s="198"/>
      <c r="F207" s="198"/>
      <c r="G207" s="200"/>
      <c r="H207" s="843"/>
      <c r="I207" s="201"/>
      <c r="J207" s="32"/>
    </row>
    <row r="208" spans="2:10">
      <c r="B208" s="219"/>
      <c r="C208" s="34" t="s">
        <v>406</v>
      </c>
      <c r="D208" s="159"/>
      <c r="E208" s="198"/>
      <c r="F208" s="198"/>
      <c r="G208" s="200"/>
      <c r="H208" s="843"/>
      <c r="I208" s="201"/>
      <c r="J208" s="32"/>
    </row>
    <row r="209" spans="1:11">
      <c r="B209" s="219"/>
      <c r="C209" s="34" t="s">
        <v>407</v>
      </c>
      <c r="D209" s="159"/>
      <c r="E209" s="198"/>
      <c r="F209" s="198"/>
      <c r="G209" s="200"/>
      <c r="H209" s="843"/>
      <c r="I209" s="201"/>
      <c r="J209" s="32"/>
    </row>
    <row r="210" spans="1:11">
      <c r="B210" s="190"/>
      <c r="C210" s="202"/>
      <c r="D210" s="196"/>
      <c r="E210" s="202"/>
      <c r="F210" s="218" t="s">
        <v>48</v>
      </c>
      <c r="G210" s="636">
        <v>1</v>
      </c>
      <c r="H210" s="844">
        <v>0</v>
      </c>
      <c r="I210" s="195">
        <f>G210*H210</f>
        <v>0</v>
      </c>
      <c r="J210" s="32"/>
    </row>
    <row r="211" spans="1:11">
      <c r="B211" s="177"/>
      <c r="C211" s="32"/>
      <c r="D211" s="170"/>
      <c r="E211" s="32"/>
      <c r="F211" s="222"/>
      <c r="G211" s="645"/>
      <c r="H211" s="792"/>
      <c r="I211" s="205"/>
      <c r="J211" s="32"/>
    </row>
    <row r="212" spans="1:11">
      <c r="B212" s="251" t="s">
        <v>64</v>
      </c>
      <c r="C212" s="265" t="s">
        <v>408</v>
      </c>
      <c r="D212" s="169"/>
      <c r="E212" s="204"/>
      <c r="F212" s="197"/>
      <c r="G212" s="254"/>
      <c r="H212" s="851"/>
      <c r="I212" s="255"/>
      <c r="J212" s="32"/>
    </row>
    <row r="213" spans="1:11">
      <c r="B213" s="251"/>
      <c r="C213" s="265" t="s">
        <v>409</v>
      </c>
      <c r="D213" s="169"/>
      <c r="E213" s="204"/>
      <c r="F213" s="197"/>
      <c r="G213" s="254"/>
      <c r="H213" s="851"/>
      <c r="I213" s="255"/>
      <c r="J213" s="32"/>
    </row>
    <row r="214" spans="1:11">
      <c r="B214" s="256"/>
      <c r="C214" s="151" t="s">
        <v>410</v>
      </c>
      <c r="D214" s="169"/>
      <c r="E214" s="204"/>
      <c r="F214" s="197"/>
      <c r="G214" s="254"/>
      <c r="H214" s="851"/>
      <c r="I214" s="255"/>
      <c r="J214" s="32"/>
    </row>
    <row r="215" spans="1:11" ht="14.25">
      <c r="B215" s="190"/>
      <c r="C215" s="202"/>
      <c r="D215" s="196"/>
      <c r="E215" s="202"/>
      <c r="F215" s="218" t="s">
        <v>321</v>
      </c>
      <c r="G215" s="234">
        <v>2</v>
      </c>
      <c r="H215" s="844">
        <v>0</v>
      </c>
      <c r="I215" s="195">
        <f>G215*H215</f>
        <v>0</v>
      </c>
      <c r="J215" s="32"/>
    </row>
    <row r="216" spans="1:11">
      <c r="B216" s="207" t="s">
        <v>398</v>
      </c>
      <c r="C216" s="208" t="s">
        <v>411</v>
      </c>
      <c r="D216" s="208"/>
      <c r="E216" s="210"/>
      <c r="F216" s="210"/>
      <c r="G216" s="211"/>
      <c r="H216" s="845"/>
      <c r="I216" s="212">
        <f>SUM(I197:J215)</f>
        <v>0</v>
      </c>
      <c r="J216" s="32"/>
    </row>
    <row r="217" spans="1:11">
      <c r="B217" s="177"/>
      <c r="C217" s="32"/>
      <c r="D217" s="170"/>
      <c r="E217" s="32"/>
      <c r="F217" s="266"/>
      <c r="G217" s="169"/>
      <c r="H217" s="792"/>
      <c r="I217" s="205"/>
      <c r="J217" s="32"/>
    </row>
    <row r="218" spans="1:11">
      <c r="A218" s="34"/>
      <c r="B218" s="207" t="s">
        <v>347</v>
      </c>
      <c r="C218" s="208" t="s">
        <v>412</v>
      </c>
      <c r="D218" s="209"/>
      <c r="E218" s="210"/>
      <c r="F218" s="210"/>
      <c r="G218" s="211"/>
      <c r="H218" s="845"/>
      <c r="I218" s="212">
        <f>+I216+I169+I137+I123+I190+I150</f>
        <v>0</v>
      </c>
      <c r="J218" s="267" t="e">
        <f>SUM(#REF!)</f>
        <v>#REF!</v>
      </c>
      <c r="K218" s="34"/>
    </row>
    <row r="219" spans="1:11" s="617" customFormat="1">
      <c r="A219" s="618"/>
      <c r="B219" s="625"/>
      <c r="C219" s="621"/>
      <c r="D219" s="624"/>
      <c r="E219" s="622"/>
      <c r="F219" s="622"/>
      <c r="G219" s="652"/>
      <c r="H219" s="849"/>
      <c r="I219" s="627"/>
      <c r="J219" s="619"/>
      <c r="K219" s="618"/>
    </row>
    <row r="220" spans="1:11" s="617" customFormat="1" ht="15.75">
      <c r="A220" s="618"/>
      <c r="B220" s="658" t="s">
        <v>821</v>
      </c>
      <c r="C220" s="634" t="s">
        <v>3</v>
      </c>
      <c r="D220" s="649"/>
      <c r="E220" s="633"/>
      <c r="F220" s="633"/>
      <c r="G220" s="666"/>
      <c r="H220" s="839"/>
      <c r="I220" s="656"/>
      <c r="J220" s="619"/>
      <c r="K220" s="618"/>
    </row>
    <row r="221" spans="1:11">
      <c r="B221" s="628"/>
      <c r="C221" s="628"/>
      <c r="D221" s="628"/>
      <c r="E221" s="628"/>
      <c r="F221" s="628"/>
      <c r="G221" s="667"/>
      <c r="H221" s="853"/>
      <c r="I221" s="657"/>
    </row>
    <row r="222" spans="1:11" s="268" customFormat="1" ht="15.75">
      <c r="B222" s="663">
        <v>1</v>
      </c>
      <c r="C222" s="628" t="s">
        <v>24</v>
      </c>
      <c r="D222" s="628"/>
      <c r="E222" s="628"/>
      <c r="F222" s="628"/>
      <c r="G222" s="667"/>
      <c r="H222" s="853"/>
      <c r="I222" s="657"/>
    </row>
    <row r="223" spans="1:11">
      <c r="B223" s="660"/>
      <c r="C223" s="637"/>
      <c r="D223" s="636"/>
      <c r="E223" s="637"/>
      <c r="F223" s="643" t="s">
        <v>22</v>
      </c>
      <c r="G223" s="668">
        <v>16</v>
      </c>
      <c r="H223" s="844">
        <v>0</v>
      </c>
      <c r="I223" s="653">
        <f>G223*H223</f>
        <v>0</v>
      </c>
    </row>
    <row r="224" spans="1:11">
      <c r="B224" s="663">
        <v>2</v>
      </c>
      <c r="C224" s="975" t="s">
        <v>863</v>
      </c>
      <c r="D224" s="975"/>
      <c r="E224" s="975"/>
      <c r="F224" s="628"/>
      <c r="G224" s="667"/>
      <c r="H224" s="853"/>
      <c r="I224" s="657"/>
      <c r="J224" s="273">
        <f>+'3.1-VGU-Sevnična'!J246</f>
        <v>0</v>
      </c>
    </row>
    <row r="225" spans="2:10" s="617" customFormat="1">
      <c r="B225" s="660"/>
      <c r="C225" s="637"/>
      <c r="D225" s="636"/>
      <c r="E225" s="637"/>
      <c r="F225" s="643" t="s">
        <v>13</v>
      </c>
      <c r="G225" s="668">
        <v>1</v>
      </c>
      <c r="H225" s="844">
        <v>0</v>
      </c>
      <c r="I225" s="653">
        <f>G225*H225</f>
        <v>0</v>
      </c>
      <c r="J225" s="623"/>
    </row>
    <row r="226" spans="2:10">
      <c r="B226" s="661" t="s">
        <v>821</v>
      </c>
      <c r="C226" s="639" t="s">
        <v>822</v>
      </c>
      <c r="D226" s="650"/>
      <c r="E226" s="640"/>
      <c r="F226" s="640"/>
      <c r="G226" s="669"/>
      <c r="H226" s="845"/>
      <c r="I226" s="655">
        <f>SUM(I223:I225)</f>
        <v>0</v>
      </c>
      <c r="J226" s="273">
        <f>+'3.1-VGU-Sevnična'!J291</f>
        <v>0</v>
      </c>
    </row>
    <row r="227" spans="2:10" s="628" customFormat="1">
      <c r="B227" s="662"/>
      <c r="C227" s="641"/>
      <c r="D227" s="651"/>
      <c r="E227" s="642"/>
      <c r="F227" s="642"/>
      <c r="G227" s="671"/>
      <c r="H227" s="652"/>
      <c r="I227" s="627"/>
      <c r="J227" s="646"/>
    </row>
    <row r="228" spans="2:10" s="628" customFormat="1">
      <c r="B228" s="662"/>
      <c r="C228" s="641"/>
      <c r="D228" s="651"/>
      <c r="E228" s="642"/>
      <c r="F228" s="642"/>
      <c r="G228" s="671"/>
      <c r="H228" s="652"/>
      <c r="I228" s="627"/>
      <c r="J228" s="646"/>
    </row>
    <row r="229" spans="2:10" s="628" customFormat="1">
      <c r="B229" s="662"/>
      <c r="C229" s="641"/>
      <c r="D229" s="651"/>
      <c r="E229" s="642"/>
      <c r="F229" s="642"/>
      <c r="G229" s="671"/>
      <c r="H229" s="652"/>
      <c r="I229" s="627"/>
      <c r="J229" s="646"/>
    </row>
    <row r="230" spans="2:10" s="628" customFormat="1">
      <c r="B230" s="662"/>
      <c r="C230" s="641"/>
      <c r="D230" s="651"/>
      <c r="E230" s="642"/>
      <c r="F230" s="642"/>
      <c r="G230" s="671"/>
      <c r="H230" s="652"/>
      <c r="I230" s="627"/>
      <c r="J230" s="646"/>
    </row>
    <row r="231" spans="2:10" ht="15.75">
      <c r="B231" s="268"/>
      <c r="C231" s="268"/>
      <c r="D231" s="268"/>
      <c r="E231" s="268" t="s">
        <v>32</v>
      </c>
      <c r="F231" s="268"/>
      <c r="G231" s="268"/>
      <c r="H231" s="268"/>
      <c r="I231" s="268"/>
      <c r="J231" s="273">
        <f>+'3.1-VGU-Sevnična'!J429</f>
        <v>0</v>
      </c>
    </row>
    <row r="232" spans="2:10">
      <c r="I232" s="269"/>
      <c r="J232" s="623">
        <v>2600</v>
      </c>
    </row>
    <row r="233" spans="2:10" ht="18.600000000000001" customHeight="1">
      <c r="C233" s="270" t="s">
        <v>293</v>
      </c>
      <c r="D233" s="137" t="s">
        <v>10</v>
      </c>
      <c r="E233" s="137"/>
      <c r="F233" s="271"/>
      <c r="G233" s="271"/>
      <c r="H233" s="271"/>
      <c r="I233" s="272">
        <f>I34</f>
        <v>0</v>
      </c>
      <c r="J233" s="278"/>
    </row>
    <row r="234" spans="2:10" ht="18.600000000000001" customHeight="1" thickBot="1">
      <c r="C234" s="270" t="s">
        <v>315</v>
      </c>
      <c r="D234" s="137" t="s">
        <v>316</v>
      </c>
      <c r="E234" s="137"/>
      <c r="F234" s="271"/>
      <c r="G234" s="271"/>
      <c r="H234" s="271"/>
      <c r="I234" s="272">
        <f>I80</f>
        <v>0</v>
      </c>
      <c r="J234" s="282">
        <f>SUM(J224:J232)</f>
        <v>2600</v>
      </c>
    </row>
    <row r="235" spans="2:10" ht="18.600000000000001" customHeight="1" thickTop="1">
      <c r="C235" s="270" t="s">
        <v>347</v>
      </c>
      <c r="D235" s="137" t="s">
        <v>348</v>
      </c>
      <c r="E235" s="137"/>
      <c r="F235" s="271"/>
      <c r="G235" s="271"/>
      <c r="H235" s="271"/>
      <c r="I235" s="272">
        <f>I218</f>
        <v>0</v>
      </c>
    </row>
    <row r="236" spans="2:10" ht="18.600000000000001" customHeight="1">
      <c r="C236" s="270" t="s">
        <v>821</v>
      </c>
      <c r="D236" s="626" t="s">
        <v>3</v>
      </c>
      <c r="E236" s="626"/>
      <c r="F236" s="620"/>
      <c r="G236" s="620"/>
      <c r="H236" s="620"/>
      <c r="I236" s="272">
        <f>I226</f>
        <v>0</v>
      </c>
      <c r="J236" s="284">
        <f>J234*0.22</f>
        <v>572</v>
      </c>
    </row>
    <row r="237" spans="2:10" ht="13.5" thickBot="1">
      <c r="C237" s="274"/>
      <c r="D237" s="275"/>
      <c r="E237" s="275"/>
      <c r="F237" s="276"/>
      <c r="G237" s="276"/>
      <c r="H237" s="276"/>
      <c r="I237" s="276"/>
      <c r="J237" s="282">
        <f>SUM(J234:J236)</f>
        <v>3172</v>
      </c>
    </row>
    <row r="238" spans="2:10" ht="13.5" thickTop="1">
      <c r="C238" s="277"/>
      <c r="D238" s="32"/>
      <c r="E238" s="32"/>
      <c r="F238" s="32"/>
      <c r="G238" s="32"/>
      <c r="H238" s="32"/>
      <c r="I238" s="32"/>
    </row>
    <row r="239" spans="2:10" ht="15.75" thickBot="1">
      <c r="C239" s="279"/>
      <c r="D239" s="280"/>
      <c r="E239" s="280"/>
      <c r="F239" s="280"/>
      <c r="G239" s="280"/>
      <c r="H239" s="281" t="s">
        <v>2</v>
      </c>
      <c r="I239" s="282">
        <f>SUM(I233:I238)</f>
        <v>0</v>
      </c>
    </row>
    <row r="240" spans="2:10" ht="13.5" thickTop="1">
      <c r="C240" s="283"/>
      <c r="D240" s="30"/>
      <c r="G240" s="30"/>
      <c r="H240" s="30"/>
      <c r="I240" s="30"/>
    </row>
    <row r="241" spans="3:9">
      <c r="C241" s="277"/>
      <c r="D241" s="32" t="s">
        <v>37</v>
      </c>
      <c r="E241" s="32"/>
      <c r="F241" s="32"/>
      <c r="G241" s="32"/>
      <c r="H241" s="32"/>
      <c r="I241" s="284">
        <f>I239*0.22</f>
        <v>0</v>
      </c>
    </row>
    <row r="242" spans="3:9">
      <c r="C242" s="277"/>
      <c r="D242" s="32"/>
      <c r="E242" s="32"/>
      <c r="F242" s="32"/>
      <c r="G242" s="32"/>
      <c r="H242" s="32"/>
      <c r="I242" s="278"/>
    </row>
    <row r="243" spans="3:9" ht="15.75" thickBot="1">
      <c r="C243" s="279"/>
      <c r="D243" s="280"/>
      <c r="E243" s="280"/>
      <c r="F243" s="280"/>
      <c r="G243" s="280"/>
      <c r="H243" s="281" t="s">
        <v>38</v>
      </c>
      <c r="I243" s="282">
        <f>SUM(I239:I241)</f>
        <v>0</v>
      </c>
    </row>
    <row r="244" spans="3:9" ht="13.5" thickTop="1">
      <c r="I244" s="269"/>
    </row>
    <row r="245" spans="3:9">
      <c r="I245" s="269"/>
    </row>
    <row r="246" spans="3:9">
      <c r="I246" s="269"/>
    </row>
    <row r="247" spans="3:9">
      <c r="I247" s="269"/>
    </row>
    <row r="248" spans="3:9">
      <c r="I248" s="269"/>
    </row>
    <row r="249" spans="3:9">
      <c r="I249" s="269"/>
    </row>
    <row r="250" spans="3:9">
      <c r="I250" s="269"/>
    </row>
    <row r="251" spans="3:9">
      <c r="I251" s="269"/>
    </row>
    <row r="252" spans="3:9">
      <c r="I252" s="269"/>
    </row>
    <row r="253" spans="3:9">
      <c r="I253" s="269"/>
    </row>
    <row r="254" spans="3:9">
      <c r="I254" s="269"/>
    </row>
    <row r="255" spans="3:9">
      <c r="I255" s="269"/>
    </row>
    <row r="256" spans="3:9">
      <c r="I256" s="269"/>
    </row>
    <row r="257" spans="9:9">
      <c r="I257" s="269"/>
    </row>
    <row r="258" spans="9:9">
      <c r="I258" s="269"/>
    </row>
    <row r="259" spans="9:9">
      <c r="I259" s="269"/>
    </row>
    <row r="260" spans="9:9">
      <c r="I260" s="269"/>
    </row>
    <row r="261" spans="9:9">
      <c r="I261" s="269"/>
    </row>
    <row r="262" spans="9:9">
      <c r="I262" s="269"/>
    </row>
    <row r="263" spans="9:9">
      <c r="I263" s="269"/>
    </row>
    <row r="264" spans="9:9">
      <c r="I264" s="269"/>
    </row>
    <row r="265" spans="9:9">
      <c r="I265" s="269"/>
    </row>
    <row r="266" spans="9:9">
      <c r="I266" s="269"/>
    </row>
    <row r="267" spans="9:9">
      <c r="I267" s="269"/>
    </row>
    <row r="268" spans="9:9">
      <c r="I268" s="269"/>
    </row>
    <row r="269" spans="9:9">
      <c r="I269" s="269"/>
    </row>
    <row r="270" spans="9:9">
      <c r="I270" s="269"/>
    </row>
    <row r="271" spans="9:9">
      <c r="I271" s="269"/>
    </row>
    <row r="272" spans="9:9">
      <c r="I272" s="269"/>
    </row>
    <row r="273" spans="9:9">
      <c r="I273" s="269"/>
    </row>
    <row r="274" spans="9:9">
      <c r="I274" s="269"/>
    </row>
    <row r="275" spans="9:9">
      <c r="I275" s="269"/>
    </row>
    <row r="276" spans="9:9">
      <c r="I276" s="269"/>
    </row>
    <row r="277" spans="9:9">
      <c r="I277" s="269"/>
    </row>
    <row r="278" spans="9:9">
      <c r="I278" s="269"/>
    </row>
    <row r="279" spans="9:9">
      <c r="I279" s="269"/>
    </row>
    <row r="280" spans="9:9">
      <c r="I280" s="269"/>
    </row>
    <row r="281" spans="9:9">
      <c r="I281" s="269"/>
    </row>
    <row r="282" spans="9:9">
      <c r="I282" s="269"/>
    </row>
    <row r="283" spans="9:9">
      <c r="I283" s="269"/>
    </row>
    <row r="284" spans="9:9">
      <c r="I284" s="269"/>
    </row>
    <row r="285" spans="9:9">
      <c r="I285" s="269"/>
    </row>
    <row r="286" spans="9:9">
      <c r="I286" s="269"/>
    </row>
    <row r="287" spans="9:9">
      <c r="I287" s="269"/>
    </row>
    <row r="288" spans="9:9">
      <c r="I288" s="269"/>
    </row>
    <row r="289" spans="9:9">
      <c r="I289" s="269"/>
    </row>
    <row r="290" spans="9:9">
      <c r="I290" s="269"/>
    </row>
    <row r="291" spans="9:9">
      <c r="I291" s="269"/>
    </row>
    <row r="292" spans="9:9">
      <c r="I292" s="269"/>
    </row>
    <row r="293" spans="9:9">
      <c r="I293" s="269"/>
    </row>
    <row r="294" spans="9:9">
      <c r="I294" s="269"/>
    </row>
    <row r="295" spans="9:9">
      <c r="I295" s="269"/>
    </row>
    <row r="296" spans="9:9">
      <c r="I296" s="269"/>
    </row>
    <row r="297" spans="9:9">
      <c r="I297" s="269"/>
    </row>
    <row r="298" spans="9:9">
      <c r="I298" s="269"/>
    </row>
    <row r="299" spans="9:9">
      <c r="I299" s="269"/>
    </row>
    <row r="300" spans="9:9">
      <c r="I300" s="269"/>
    </row>
    <row r="301" spans="9:9">
      <c r="I301" s="269"/>
    </row>
    <row r="302" spans="9:9">
      <c r="I302" s="269"/>
    </row>
    <row r="303" spans="9:9">
      <c r="I303" s="269"/>
    </row>
    <row r="304" spans="9:9">
      <c r="I304" s="269"/>
    </row>
    <row r="305" spans="9:9">
      <c r="I305" s="269"/>
    </row>
    <row r="306" spans="9:9">
      <c r="I306" s="269"/>
    </row>
    <row r="307" spans="9:9">
      <c r="I307" s="269"/>
    </row>
    <row r="308" spans="9:9">
      <c r="I308" s="269"/>
    </row>
    <row r="309" spans="9:9">
      <c r="I309" s="269"/>
    </row>
    <row r="310" spans="9:9">
      <c r="I310" s="269"/>
    </row>
    <row r="311" spans="9:9">
      <c r="I311" s="269"/>
    </row>
    <row r="312" spans="9:9">
      <c r="I312" s="269"/>
    </row>
    <row r="313" spans="9:9">
      <c r="I313" s="269"/>
    </row>
    <row r="314" spans="9:9">
      <c r="I314" s="269"/>
    </row>
    <row r="315" spans="9:9">
      <c r="I315" s="269"/>
    </row>
  </sheetData>
  <mergeCells count="6">
    <mergeCell ref="C224:E224"/>
    <mergeCell ref="C4:E4"/>
    <mergeCell ref="C21:E21"/>
    <mergeCell ref="C60:E60"/>
    <mergeCell ref="C117:E117"/>
    <mergeCell ref="C174:E174"/>
  </mergeCells>
  <pageMargins left="1.1811023622047245" right="0.51181102362204722" top="0.78740157480314965" bottom="0.78740157480314965" header="0.51181102362204722" footer="0.51181102362204722"/>
  <pageSetup paperSize="9" firstPageNumber="2" orientation="portrait" useFirstPageNumber="1" r:id="rId1"/>
  <headerFooter alignWithMargins="0"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3"/>
  <sheetViews>
    <sheetView view="pageLayout" topLeftCell="B142" zoomScaleNormal="100" workbookViewId="0">
      <selection activeCell="G159" sqref="G159"/>
    </sheetView>
  </sheetViews>
  <sheetFormatPr defaultColWidth="9.140625" defaultRowHeight="12.75"/>
  <cols>
    <col min="1" max="1" width="0.5703125" style="30" hidden="1" customWidth="1"/>
    <col min="2" max="2" width="4.85546875" style="259" customWidth="1"/>
    <col min="3" max="3" width="13" style="30" customWidth="1"/>
    <col min="4" max="4" width="9.140625" style="199"/>
    <col min="5" max="5" width="12.7109375" style="30" customWidth="1"/>
    <col min="6" max="6" width="9.5703125" style="30" customWidth="1"/>
    <col min="7" max="7" width="9.140625" style="199" customWidth="1"/>
    <col min="8" max="8" width="12" style="199" customWidth="1"/>
    <col min="9" max="9" width="12" style="264" customWidth="1"/>
    <col min="10" max="10" width="15.42578125" style="30" hidden="1" customWidth="1"/>
    <col min="11" max="16384" width="9.140625" style="30"/>
  </cols>
  <sheetData>
    <row r="1" spans="1:11" ht="15.75">
      <c r="A1" s="34"/>
      <c r="B1" s="158" t="s">
        <v>413</v>
      </c>
      <c r="C1" s="34"/>
      <c r="D1" s="159"/>
      <c r="E1" s="160"/>
      <c r="F1" s="160"/>
      <c r="G1" s="161"/>
      <c r="H1" s="161"/>
      <c r="I1" s="162"/>
      <c r="J1" s="34"/>
      <c r="K1" s="34"/>
    </row>
    <row r="2" spans="1:11" ht="14.25" customHeight="1">
      <c r="A2" s="34"/>
      <c r="B2" s="158" t="s">
        <v>834</v>
      </c>
      <c r="C2" s="34"/>
      <c r="D2" s="159"/>
      <c r="E2" s="160"/>
      <c r="F2" s="160"/>
      <c r="G2" s="161"/>
      <c r="H2" s="161"/>
      <c r="I2" s="162"/>
      <c r="J2" s="34"/>
      <c r="K2" s="34"/>
    </row>
    <row r="3" spans="1:11" ht="14.25" customHeight="1">
      <c r="A3" s="34"/>
      <c r="B3" s="158" t="s">
        <v>833</v>
      </c>
      <c r="C3" s="34"/>
      <c r="D3" s="159"/>
      <c r="E3" s="160"/>
      <c r="F3" s="160"/>
      <c r="G3" s="161"/>
      <c r="H3" s="161"/>
      <c r="I3" s="162"/>
      <c r="J3" s="160"/>
      <c r="K3" s="34"/>
    </row>
    <row r="4" spans="1:11" ht="17.25" customHeight="1">
      <c r="A4" s="34"/>
      <c r="B4" s="163" t="s">
        <v>287</v>
      </c>
      <c r="C4" s="976" t="s">
        <v>288</v>
      </c>
      <c r="D4" s="976"/>
      <c r="E4" s="976"/>
      <c r="F4" s="164" t="s">
        <v>289</v>
      </c>
      <c r="G4" s="164" t="s">
        <v>290</v>
      </c>
      <c r="H4" s="165" t="s">
        <v>291</v>
      </c>
      <c r="I4" s="166" t="s">
        <v>292</v>
      </c>
      <c r="J4" s="167"/>
      <c r="K4" s="34"/>
    </row>
    <row r="5" spans="1:11" ht="12" customHeight="1">
      <c r="A5" s="34"/>
      <c r="B5" s="168"/>
      <c r="C5" s="169"/>
      <c r="D5" s="170"/>
      <c r="E5" s="170"/>
      <c r="F5" s="170"/>
      <c r="G5" s="170"/>
      <c r="H5" s="161"/>
      <c r="I5" s="162"/>
      <c r="J5" s="160"/>
      <c r="K5" s="34"/>
    </row>
    <row r="6" spans="1:11" ht="15" customHeight="1">
      <c r="A6" s="34"/>
      <c r="B6" s="171" t="s">
        <v>293</v>
      </c>
      <c r="C6" s="172" t="s">
        <v>10</v>
      </c>
      <c r="D6" s="173"/>
      <c r="E6" s="174"/>
      <c r="F6" s="174"/>
      <c r="G6" s="175"/>
      <c r="H6" s="175"/>
      <c r="I6" s="176"/>
      <c r="J6" s="174"/>
      <c r="K6" s="34"/>
    </row>
    <row r="7" spans="1:11" ht="9.75" customHeight="1">
      <c r="A7" s="34"/>
      <c r="B7" s="177" t="s">
        <v>294</v>
      </c>
      <c r="C7" s="33"/>
      <c r="D7" s="169"/>
      <c r="E7" s="178"/>
      <c r="F7" s="178"/>
      <c r="G7" s="179"/>
      <c r="H7" s="840"/>
      <c r="I7" s="180"/>
      <c r="J7" s="178"/>
      <c r="K7" s="34"/>
    </row>
    <row r="8" spans="1:11" s="181" customFormat="1">
      <c r="B8" s="182" t="s">
        <v>295</v>
      </c>
      <c r="C8" s="183" t="s">
        <v>15</v>
      </c>
      <c r="D8" s="184"/>
      <c r="E8" s="185"/>
      <c r="F8" s="185"/>
      <c r="G8" s="186"/>
      <c r="H8" s="841"/>
      <c r="I8" s="187"/>
      <c r="J8" s="188"/>
    </row>
    <row r="9" spans="1:11" s="181" customFormat="1">
      <c r="B9" s="177" t="s">
        <v>33</v>
      </c>
      <c r="C9" s="33" t="s">
        <v>296</v>
      </c>
      <c r="D9" s="169"/>
      <c r="E9" s="178"/>
      <c r="F9" s="178"/>
      <c r="G9" s="179"/>
      <c r="H9" s="840"/>
      <c r="I9" s="180"/>
      <c r="J9" s="189"/>
    </row>
    <row r="10" spans="1:11" s="181" customFormat="1">
      <c r="B10" s="177"/>
      <c r="C10" s="33" t="s">
        <v>414</v>
      </c>
      <c r="D10" s="169"/>
      <c r="E10" s="178"/>
      <c r="F10" s="178"/>
      <c r="G10" s="179"/>
      <c r="H10" s="840"/>
      <c r="I10" s="180"/>
      <c r="J10" s="189"/>
    </row>
    <row r="11" spans="1:11" s="181" customFormat="1">
      <c r="B11" s="190"/>
      <c r="C11" s="191"/>
      <c r="D11" s="192"/>
      <c r="E11" s="193"/>
      <c r="F11" s="193" t="s">
        <v>298</v>
      </c>
      <c r="G11" s="192">
        <f>25.2/1000</f>
        <v>2.52E-2</v>
      </c>
      <c r="H11" s="842">
        <v>0</v>
      </c>
      <c r="I11" s="195">
        <f>G11*H11</f>
        <v>0</v>
      </c>
      <c r="J11" s="189"/>
    </row>
    <row r="12" spans="1:11">
      <c r="A12" s="34"/>
      <c r="B12" s="177" t="s">
        <v>34</v>
      </c>
      <c r="C12" s="33" t="s">
        <v>299</v>
      </c>
      <c r="D12" s="169"/>
      <c r="E12" s="178"/>
      <c r="F12" s="178"/>
      <c r="G12" s="179"/>
      <c r="H12" s="840"/>
      <c r="I12" s="180"/>
      <c r="J12" s="178"/>
      <c r="K12" s="34"/>
    </row>
    <row r="13" spans="1:11" s="32" customFormat="1">
      <c r="A13" s="33"/>
      <c r="B13" s="190"/>
      <c r="C13" s="191"/>
      <c r="D13" s="196"/>
      <c r="E13" s="193"/>
      <c r="F13" s="191" t="s">
        <v>13</v>
      </c>
      <c r="G13" s="636">
        <v>2</v>
      </c>
      <c r="H13" s="842">
        <v>0</v>
      </c>
      <c r="I13" s="195">
        <f>G13*H13</f>
        <v>0</v>
      </c>
      <c r="J13" s="197">
        <f>D13*E13</f>
        <v>0</v>
      </c>
      <c r="K13" s="33"/>
    </row>
    <row r="14" spans="1:11">
      <c r="A14" s="34"/>
      <c r="B14" s="177" t="s">
        <v>35</v>
      </c>
      <c r="C14" s="33" t="s">
        <v>300</v>
      </c>
      <c r="D14" s="169"/>
      <c r="E14" s="178"/>
      <c r="F14" s="178"/>
      <c r="G14" s="179"/>
      <c r="H14" s="840"/>
      <c r="I14" s="180"/>
      <c r="J14" s="198"/>
      <c r="K14" s="34"/>
    </row>
    <row r="15" spans="1:11">
      <c r="A15" s="34"/>
      <c r="B15" s="177"/>
      <c r="C15" s="33" t="s">
        <v>301</v>
      </c>
      <c r="D15" s="169"/>
      <c r="E15" s="178"/>
      <c r="F15" s="178"/>
      <c r="G15" s="179"/>
      <c r="H15" s="840"/>
      <c r="I15" s="180"/>
      <c r="J15" s="198"/>
      <c r="K15" s="34"/>
    </row>
    <row r="16" spans="1:11" s="32" customFormat="1">
      <c r="A16" s="33"/>
      <c r="B16" s="190"/>
      <c r="C16" s="191"/>
      <c r="D16" s="196"/>
      <c r="E16" s="193"/>
      <c r="F16" s="191" t="s">
        <v>13</v>
      </c>
      <c r="G16" s="636">
        <v>1</v>
      </c>
      <c r="H16" s="842">
        <v>0</v>
      </c>
      <c r="I16" s="195">
        <f>G16*H16</f>
        <v>0</v>
      </c>
      <c r="J16" s="197"/>
      <c r="K16" s="33"/>
    </row>
    <row r="17" spans="1:11" ht="8.25" customHeight="1">
      <c r="A17" s="34"/>
      <c r="B17" s="177"/>
      <c r="C17" s="34"/>
      <c r="E17" s="198"/>
      <c r="F17" s="198"/>
      <c r="G17" s="200"/>
      <c r="H17" s="843"/>
      <c r="I17" s="201"/>
      <c r="J17" s="198"/>
      <c r="K17" s="34"/>
    </row>
    <row r="18" spans="1:11" s="181" customFormat="1">
      <c r="B18" s="182" t="s">
        <v>302</v>
      </c>
      <c r="C18" s="183" t="s">
        <v>39</v>
      </c>
      <c r="D18" s="184"/>
      <c r="E18" s="185"/>
      <c r="F18" s="185"/>
      <c r="G18" s="186"/>
      <c r="H18" s="841"/>
      <c r="I18" s="187"/>
      <c r="J18" s="188"/>
    </row>
    <row r="19" spans="1:11" s="181" customFormat="1">
      <c r="B19" s="177" t="s">
        <v>33</v>
      </c>
      <c r="C19" s="34" t="s">
        <v>303</v>
      </c>
      <c r="D19" s="159"/>
      <c r="E19" s="198"/>
      <c r="F19" s="198"/>
      <c r="G19" s="200"/>
      <c r="H19" s="843"/>
      <c r="I19" s="201"/>
      <c r="J19" s="189"/>
    </row>
    <row r="20" spans="1:11" s="181" customFormat="1">
      <c r="B20" s="177"/>
      <c r="C20" s="34" t="s">
        <v>304</v>
      </c>
      <c r="D20" s="159"/>
      <c r="E20" s="198"/>
      <c r="F20" s="198"/>
      <c r="G20" s="200"/>
      <c r="H20" s="843"/>
      <c r="I20" s="201"/>
      <c r="J20" s="189"/>
    </row>
    <row r="21" spans="1:11" s="181" customFormat="1">
      <c r="B21" s="177"/>
      <c r="C21" s="977" t="s">
        <v>305</v>
      </c>
      <c r="D21" s="978"/>
      <c r="E21" s="978"/>
      <c r="F21" s="198"/>
      <c r="G21" s="200"/>
      <c r="H21" s="843"/>
      <c r="I21" s="201"/>
      <c r="J21" s="189"/>
    </row>
    <row r="22" spans="1:11" s="181" customFormat="1">
      <c r="B22" s="190"/>
      <c r="C22" s="202"/>
      <c r="D22" s="196"/>
      <c r="E22" s="193"/>
      <c r="F22" s="191" t="s">
        <v>306</v>
      </c>
      <c r="G22" s="194"/>
      <c r="H22" s="842">
        <v>0</v>
      </c>
      <c r="I22" s="195">
        <f>H22</f>
        <v>0</v>
      </c>
      <c r="J22" s="189"/>
    </row>
    <row r="23" spans="1:11">
      <c r="A23" s="34"/>
      <c r="B23" s="177" t="s">
        <v>34</v>
      </c>
      <c r="C23" s="33" t="s">
        <v>307</v>
      </c>
      <c r="D23" s="169"/>
      <c r="E23" s="178"/>
      <c r="F23" s="178"/>
      <c r="G23" s="179"/>
      <c r="H23" s="840"/>
      <c r="I23" s="180"/>
      <c r="J23" s="178"/>
      <c r="K23" s="34"/>
    </row>
    <row r="24" spans="1:11">
      <c r="A24" s="34"/>
      <c r="B24" s="177"/>
      <c r="C24" s="33" t="s">
        <v>308</v>
      </c>
      <c r="D24" s="169"/>
      <c r="E24" s="178"/>
      <c r="F24" s="178"/>
      <c r="G24" s="179"/>
      <c r="H24" s="840"/>
      <c r="I24" s="180"/>
      <c r="J24" s="178"/>
      <c r="K24" s="34"/>
    </row>
    <row r="25" spans="1:11">
      <c r="A25" s="34"/>
      <c r="B25" s="177"/>
      <c r="C25" s="33" t="s">
        <v>309</v>
      </c>
      <c r="D25" s="169"/>
      <c r="E25" s="178"/>
      <c r="F25" s="178"/>
      <c r="G25" s="179"/>
      <c r="H25" s="840"/>
      <c r="I25" s="180"/>
      <c r="J25" s="178"/>
      <c r="K25" s="34"/>
    </row>
    <row r="26" spans="1:11">
      <c r="A26" s="34"/>
      <c r="B26" s="177"/>
      <c r="C26" s="33" t="s">
        <v>310</v>
      </c>
      <c r="D26" s="169"/>
      <c r="E26" s="178"/>
      <c r="F26" s="178"/>
      <c r="G26" s="179"/>
      <c r="H26" s="840"/>
      <c r="I26" s="180"/>
      <c r="J26" s="178"/>
      <c r="K26" s="34"/>
    </row>
    <row r="27" spans="1:11">
      <c r="A27" s="34"/>
      <c r="B27" s="177"/>
      <c r="C27" s="151"/>
      <c r="D27" s="203"/>
      <c r="E27" s="178"/>
      <c r="F27" s="151" t="s">
        <v>311</v>
      </c>
      <c r="G27" s="203">
        <v>8</v>
      </c>
      <c r="H27" s="792">
        <v>0</v>
      </c>
      <c r="I27" s="205">
        <f>G27*H27</f>
        <v>0</v>
      </c>
      <c r="J27" s="178"/>
      <c r="K27" s="34"/>
    </row>
    <row r="28" spans="1:11">
      <c r="A28" s="34"/>
      <c r="B28" s="190"/>
      <c r="C28" s="191"/>
      <c r="D28" s="192"/>
      <c r="E28" s="206"/>
      <c r="F28" s="191" t="s">
        <v>312</v>
      </c>
      <c r="G28" s="192">
        <v>16</v>
      </c>
      <c r="H28" s="844">
        <v>0</v>
      </c>
      <c r="I28" s="195">
        <f>G28*H28</f>
        <v>0</v>
      </c>
      <c r="J28" s="178"/>
      <c r="K28" s="34"/>
    </row>
    <row r="29" spans="1:11">
      <c r="A29" s="34"/>
      <c r="B29" s="177" t="s">
        <v>35</v>
      </c>
      <c r="C29" s="33" t="s">
        <v>313</v>
      </c>
      <c r="D29" s="169"/>
      <c r="E29" s="178"/>
      <c r="F29" s="178"/>
      <c r="G29" s="179"/>
      <c r="H29" s="840"/>
      <c r="I29" s="180"/>
      <c r="J29" s="198"/>
      <c r="K29" s="34"/>
    </row>
    <row r="30" spans="1:11">
      <c r="A30" s="34"/>
      <c r="B30" s="177"/>
      <c r="C30" s="33" t="s">
        <v>314</v>
      </c>
      <c r="D30" s="169"/>
      <c r="E30" s="178"/>
      <c r="F30" s="178"/>
      <c r="G30" s="179"/>
      <c r="H30" s="840"/>
      <c r="I30" s="180"/>
      <c r="J30" s="198"/>
      <c r="K30" s="34"/>
    </row>
    <row r="31" spans="1:11">
      <c r="A31" s="34"/>
      <c r="B31" s="177"/>
      <c r="C31" s="151"/>
      <c r="D31" s="203"/>
      <c r="E31" s="178"/>
      <c r="F31" s="151" t="s">
        <v>311</v>
      </c>
      <c r="G31" s="203">
        <v>8</v>
      </c>
      <c r="H31" s="792">
        <v>0</v>
      </c>
      <c r="I31" s="205">
        <f>G31*H31</f>
        <v>0</v>
      </c>
      <c r="J31" s="198"/>
      <c r="K31" s="34"/>
    </row>
    <row r="32" spans="1:11">
      <c r="A32" s="34"/>
      <c r="B32" s="190"/>
      <c r="C32" s="191"/>
      <c r="D32" s="192"/>
      <c r="E32" s="206"/>
      <c r="F32" s="191" t="s">
        <v>312</v>
      </c>
      <c r="G32" s="192">
        <v>16</v>
      </c>
      <c r="H32" s="844">
        <v>0</v>
      </c>
      <c r="I32" s="195">
        <f>G32*H32</f>
        <v>0</v>
      </c>
      <c r="J32" s="198"/>
      <c r="K32" s="34"/>
    </row>
    <row r="33" spans="1:14">
      <c r="A33" s="34"/>
      <c r="B33" s="177"/>
      <c r="C33" s="34"/>
      <c r="E33" s="198"/>
      <c r="F33" s="198"/>
      <c r="G33" s="200"/>
      <c r="H33" s="843"/>
      <c r="I33" s="201"/>
      <c r="J33" s="198"/>
      <c r="K33" s="34"/>
    </row>
    <row r="34" spans="1:14">
      <c r="A34" s="34"/>
      <c r="B34" s="207" t="s">
        <v>293</v>
      </c>
      <c r="C34" s="208" t="s">
        <v>42</v>
      </c>
      <c r="D34" s="209"/>
      <c r="E34" s="210"/>
      <c r="F34" s="210"/>
      <c r="G34" s="211"/>
      <c r="H34" s="845"/>
      <c r="I34" s="212">
        <f>SUM(I11:J32)</f>
        <v>0</v>
      </c>
      <c r="J34" s="213" t="e">
        <f>SUM(#REF!)</f>
        <v>#REF!</v>
      </c>
      <c r="K34" s="34"/>
    </row>
    <row r="35" spans="1:14" ht="10.5" customHeight="1">
      <c r="A35" s="34"/>
      <c r="B35" s="177"/>
      <c r="C35" s="33"/>
      <c r="D35" s="169"/>
      <c r="E35" s="178"/>
      <c r="F35" s="178"/>
      <c r="G35" s="179"/>
      <c r="H35" s="840"/>
      <c r="I35" s="214"/>
      <c r="J35" s="197"/>
      <c r="K35" s="34"/>
    </row>
    <row r="36" spans="1:14" ht="15.75">
      <c r="A36" s="34"/>
      <c r="B36" s="171" t="s">
        <v>315</v>
      </c>
      <c r="C36" s="172" t="s">
        <v>316</v>
      </c>
      <c r="D36" s="173"/>
      <c r="E36" s="174"/>
      <c r="F36" s="174"/>
      <c r="G36" s="175"/>
      <c r="H36" s="839"/>
      <c r="I36" s="215"/>
      <c r="J36" s="216"/>
      <c r="K36" s="34"/>
    </row>
    <row r="37" spans="1:14" ht="8.25" customHeight="1">
      <c r="A37" s="34"/>
      <c r="B37" s="177"/>
      <c r="C37" s="33"/>
      <c r="D37" s="169"/>
      <c r="E37" s="178"/>
      <c r="F37" s="178"/>
      <c r="G37" s="179"/>
      <c r="H37" s="840"/>
      <c r="I37" s="180"/>
      <c r="J37" s="178"/>
      <c r="K37" s="34"/>
    </row>
    <row r="38" spans="1:14" s="181" customFormat="1">
      <c r="B38" s="182" t="s">
        <v>317</v>
      </c>
      <c r="C38" s="183" t="s">
        <v>20</v>
      </c>
      <c r="D38" s="184"/>
      <c r="E38" s="185"/>
      <c r="F38" s="185"/>
      <c r="G38" s="186"/>
      <c r="H38" s="841"/>
      <c r="I38" s="187"/>
      <c r="J38" s="188"/>
    </row>
    <row r="39" spans="1:14" s="181" customFormat="1">
      <c r="B39" s="177" t="s">
        <v>33</v>
      </c>
      <c r="C39" s="33" t="s">
        <v>318</v>
      </c>
      <c r="D39" s="33"/>
      <c r="E39" s="178"/>
      <c r="F39" s="178"/>
      <c r="G39" s="200"/>
      <c r="H39" s="843"/>
      <c r="I39" s="201"/>
      <c r="J39" s="189"/>
    </row>
    <row r="40" spans="1:14" s="181" customFormat="1">
      <c r="B40" s="177"/>
      <c r="C40" s="33" t="s">
        <v>319</v>
      </c>
      <c r="D40" s="33"/>
      <c r="E40" s="178"/>
      <c r="F40" s="178"/>
      <c r="G40" s="200"/>
      <c r="H40" s="843"/>
      <c r="I40" s="201"/>
      <c r="J40" s="189"/>
    </row>
    <row r="41" spans="1:14" s="181" customFormat="1">
      <c r="B41" s="177"/>
      <c r="C41" s="151" t="s">
        <v>320</v>
      </c>
      <c r="D41" s="33"/>
      <c r="E41" s="178"/>
      <c r="F41" s="178"/>
      <c r="G41" s="200"/>
      <c r="H41" s="843"/>
      <c r="I41" s="201"/>
      <c r="J41" s="189"/>
    </row>
    <row r="42" spans="1:14" s="181" customFormat="1" ht="14.25">
      <c r="B42" s="190"/>
      <c r="C42" s="191"/>
      <c r="D42" s="196"/>
      <c r="E42" s="217"/>
      <c r="F42" s="218" t="s">
        <v>321</v>
      </c>
      <c r="G42" s="636">
        <v>16</v>
      </c>
      <c r="H42" s="844">
        <v>0</v>
      </c>
      <c r="I42" s="195">
        <f>G42*H42</f>
        <v>0</v>
      </c>
      <c r="J42" s="189"/>
    </row>
    <row r="43" spans="1:14">
      <c r="A43" s="34"/>
      <c r="B43" s="219" t="s">
        <v>34</v>
      </c>
      <c r="C43" s="34" t="s">
        <v>322</v>
      </c>
      <c r="D43" s="159"/>
      <c r="E43" s="198"/>
      <c r="F43" s="198"/>
      <c r="G43" s="200"/>
      <c r="H43" s="843"/>
      <c r="I43" s="201"/>
      <c r="J43" s="198"/>
      <c r="K43" s="34"/>
    </row>
    <row r="44" spans="1:14">
      <c r="A44" s="34"/>
      <c r="B44" s="219"/>
      <c r="C44" s="34" t="s">
        <v>323</v>
      </c>
      <c r="D44" s="159"/>
      <c r="E44" s="198"/>
      <c r="F44" s="198"/>
      <c r="G44" s="200"/>
      <c r="H44" s="843"/>
      <c r="I44" s="201"/>
      <c r="J44" s="198"/>
      <c r="K44" s="34"/>
    </row>
    <row r="45" spans="1:14">
      <c r="A45" s="34"/>
      <c r="B45" s="219"/>
      <c r="C45" s="34" t="s">
        <v>324</v>
      </c>
      <c r="D45" s="159"/>
      <c r="E45" s="198"/>
      <c r="F45" s="198"/>
      <c r="G45" s="200"/>
      <c r="H45" s="843"/>
      <c r="I45" s="201"/>
      <c r="J45" s="198"/>
      <c r="K45" s="34"/>
      <c r="N45" s="34"/>
    </row>
    <row r="46" spans="1:14">
      <c r="A46" s="34"/>
      <c r="B46" s="219"/>
      <c r="C46" s="34" t="s">
        <v>415</v>
      </c>
      <c r="D46" s="159"/>
      <c r="E46" s="198"/>
      <c r="F46" s="198"/>
      <c r="G46" s="200"/>
      <c r="H46" s="843"/>
      <c r="I46" s="201"/>
      <c r="J46" s="198"/>
      <c r="K46" s="34"/>
      <c r="N46" s="34"/>
    </row>
    <row r="47" spans="1:14" ht="14.25">
      <c r="A47" s="34"/>
      <c r="B47" s="190"/>
      <c r="C47" s="202"/>
      <c r="D47" s="196"/>
      <c r="E47" s="202"/>
      <c r="F47" s="218" t="s">
        <v>321</v>
      </c>
      <c r="G47" s="636">
        <v>50.75</v>
      </c>
      <c r="H47" s="844">
        <v>0</v>
      </c>
      <c r="I47" s="195">
        <f>G47*H47</f>
        <v>0</v>
      </c>
      <c r="J47" s="198"/>
      <c r="K47" s="34"/>
      <c r="N47" s="34"/>
    </row>
    <row r="48" spans="1:14">
      <c r="A48" s="34"/>
      <c r="B48" s="219" t="s">
        <v>35</v>
      </c>
      <c r="C48" s="34" t="s">
        <v>326</v>
      </c>
      <c r="D48" s="159"/>
      <c r="E48" s="198"/>
      <c r="F48" s="198"/>
      <c r="G48" s="200"/>
      <c r="H48" s="843"/>
      <c r="I48" s="201"/>
      <c r="J48" s="198"/>
      <c r="K48" s="34"/>
      <c r="N48" s="34"/>
    </row>
    <row r="49" spans="1:14">
      <c r="A49" s="34"/>
      <c r="B49" s="219"/>
      <c r="C49" s="220" t="s">
        <v>327</v>
      </c>
      <c r="D49" s="159"/>
      <c r="E49" s="198"/>
      <c r="F49" s="198"/>
      <c r="G49" s="200"/>
      <c r="H49" s="843"/>
      <c r="I49" s="201"/>
      <c r="J49" s="198"/>
      <c r="K49" s="34"/>
      <c r="N49" s="34"/>
    </row>
    <row r="50" spans="1:14">
      <c r="A50" s="34"/>
      <c r="B50" s="219"/>
      <c r="C50" s="151" t="s">
        <v>328</v>
      </c>
      <c r="D50" s="137"/>
      <c r="E50" s="221"/>
      <c r="F50" s="221"/>
      <c r="G50" s="200"/>
      <c r="H50" s="843"/>
      <c r="I50" s="201"/>
      <c r="J50" s="198"/>
      <c r="K50" s="34"/>
      <c r="L50" s="151"/>
      <c r="N50" s="34"/>
    </row>
    <row r="51" spans="1:14">
      <c r="A51" s="34"/>
      <c r="B51" s="219"/>
      <c r="C51" s="151" t="s">
        <v>416</v>
      </c>
      <c r="D51" s="137"/>
      <c r="E51" s="221"/>
      <c r="F51" s="221"/>
      <c r="G51" s="200"/>
      <c r="H51" s="843"/>
      <c r="I51" s="201"/>
      <c r="J51" s="198"/>
      <c r="K51" s="34"/>
      <c r="L51" s="151"/>
      <c r="N51" s="34"/>
    </row>
    <row r="52" spans="1:14">
      <c r="A52" s="34"/>
      <c r="B52" s="219"/>
      <c r="C52" s="151" t="s">
        <v>330</v>
      </c>
      <c r="D52" s="137"/>
      <c r="E52" s="221"/>
      <c r="F52" s="221"/>
      <c r="G52" s="200"/>
      <c r="H52" s="843"/>
      <c r="I52" s="201"/>
      <c r="J52" s="198"/>
      <c r="K52" s="34"/>
      <c r="N52" s="34"/>
    </row>
    <row r="53" spans="1:14">
      <c r="A53" s="34"/>
      <c r="B53" s="219"/>
      <c r="C53" s="151" t="s">
        <v>417</v>
      </c>
      <c r="D53" s="137"/>
      <c r="E53" s="221"/>
      <c r="F53" s="221"/>
      <c r="G53" s="200"/>
      <c r="H53" s="843"/>
      <c r="I53" s="201"/>
      <c r="J53" s="198"/>
      <c r="K53" s="34"/>
      <c r="N53" s="34"/>
    </row>
    <row r="54" spans="1:14">
      <c r="A54" s="34"/>
      <c r="B54" s="219"/>
      <c r="C54" s="151" t="s">
        <v>418</v>
      </c>
      <c r="D54" s="137"/>
      <c r="E54" s="221"/>
      <c r="F54" s="221"/>
      <c r="G54" s="200"/>
      <c r="H54" s="843"/>
      <c r="I54" s="201"/>
      <c r="J54" s="198"/>
      <c r="K54" s="34"/>
      <c r="N54" s="34"/>
    </row>
    <row r="55" spans="1:14" ht="14.25">
      <c r="A55" s="34"/>
      <c r="B55" s="190"/>
      <c r="C55" s="202"/>
      <c r="D55" s="196"/>
      <c r="E55" s="202"/>
      <c r="F55" s="218" t="s">
        <v>321</v>
      </c>
      <c r="G55" s="636">
        <f>52.02+20.4+13.2</f>
        <v>85.62</v>
      </c>
      <c r="H55" s="844">
        <v>0</v>
      </c>
      <c r="I55" s="195">
        <f>G55*H55</f>
        <v>0</v>
      </c>
      <c r="J55" s="198"/>
      <c r="K55" s="34"/>
    </row>
    <row r="56" spans="1:14">
      <c r="A56" s="34"/>
      <c r="B56" s="177"/>
      <c r="C56" s="32"/>
      <c r="D56" s="170"/>
      <c r="E56" s="32"/>
      <c r="F56" s="222"/>
      <c r="G56" s="645"/>
      <c r="H56" s="792"/>
      <c r="I56" s="205"/>
      <c r="J56" s="198"/>
      <c r="K56" s="34"/>
    </row>
    <row r="57" spans="1:14">
      <c r="A57" s="34"/>
      <c r="B57" s="177"/>
      <c r="C57" s="32"/>
      <c r="D57" s="170"/>
      <c r="E57" s="32"/>
      <c r="F57" s="222"/>
      <c r="G57" s="645"/>
      <c r="H57" s="792"/>
      <c r="I57" s="205"/>
      <c r="J57" s="198"/>
      <c r="K57" s="34"/>
    </row>
    <row r="58" spans="1:14">
      <c r="A58" s="34"/>
      <c r="B58" s="177"/>
      <c r="C58" s="32"/>
      <c r="D58" s="170"/>
      <c r="E58" s="32"/>
      <c r="F58" s="222"/>
      <c r="G58" s="645"/>
      <c r="H58" s="792"/>
      <c r="I58" s="205"/>
      <c r="J58" s="198"/>
      <c r="K58" s="34"/>
    </row>
    <row r="59" spans="1:14">
      <c r="A59" s="34"/>
      <c r="B59" s="177"/>
      <c r="C59" s="32"/>
      <c r="D59" s="170"/>
      <c r="E59" s="32"/>
      <c r="F59" s="222"/>
      <c r="G59" s="645"/>
      <c r="H59" s="792"/>
      <c r="I59" s="205"/>
      <c r="J59" s="198"/>
      <c r="K59" s="34"/>
    </row>
    <row r="60" spans="1:14" ht="17.25" customHeight="1">
      <c r="A60" s="34"/>
      <c r="B60" s="163" t="s">
        <v>287</v>
      </c>
      <c r="C60" s="976" t="s">
        <v>288</v>
      </c>
      <c r="D60" s="976"/>
      <c r="E60" s="976"/>
      <c r="F60" s="164" t="s">
        <v>289</v>
      </c>
      <c r="G60" s="861" t="s">
        <v>290</v>
      </c>
      <c r="H60" s="846" t="s">
        <v>291</v>
      </c>
      <c r="I60" s="166" t="s">
        <v>292</v>
      </c>
      <c r="J60" s="167"/>
      <c r="K60" s="34"/>
    </row>
    <row r="61" spans="1:14" ht="11.25" customHeight="1">
      <c r="A61" s="34"/>
      <c r="B61" s="177"/>
      <c r="C61" s="222"/>
      <c r="D61" s="170"/>
      <c r="E61" s="204"/>
      <c r="F61" s="204"/>
      <c r="G61" s="223"/>
      <c r="H61" s="847"/>
      <c r="I61" s="205"/>
      <c r="J61" s="198"/>
      <c r="K61" s="34"/>
    </row>
    <row r="62" spans="1:14">
      <c r="A62" s="34"/>
      <c r="B62" s="182" t="s">
        <v>332</v>
      </c>
      <c r="C62" s="183" t="s">
        <v>333</v>
      </c>
      <c r="D62" s="184"/>
      <c r="E62" s="185"/>
      <c r="F62" s="185"/>
      <c r="G62" s="186"/>
      <c r="H62" s="841"/>
      <c r="I62" s="187"/>
      <c r="J62" s="197"/>
      <c r="K62" s="34"/>
    </row>
    <row r="63" spans="1:14">
      <c r="A63" s="34"/>
      <c r="B63" s="177" t="s">
        <v>33</v>
      </c>
      <c r="C63" s="225" t="s">
        <v>334</v>
      </c>
      <c r="D63" s="226"/>
      <c r="E63" s="227"/>
      <c r="F63" s="227"/>
      <c r="G63" s="228"/>
      <c r="H63" s="847"/>
      <c r="I63" s="205"/>
      <c r="J63" s="197"/>
      <c r="K63" s="34"/>
    </row>
    <row r="64" spans="1:14">
      <c r="A64" s="34"/>
      <c r="B64" s="177"/>
      <c r="C64" s="225" t="s">
        <v>335</v>
      </c>
      <c r="D64" s="226"/>
      <c r="E64" s="227"/>
      <c r="F64" s="227"/>
      <c r="G64" s="228"/>
      <c r="H64" s="847"/>
      <c r="I64" s="205"/>
      <c r="J64" s="197"/>
      <c r="K64" s="34"/>
    </row>
    <row r="65" spans="1:11" ht="14.25">
      <c r="A65" s="34"/>
      <c r="B65" s="190"/>
      <c r="C65" s="202"/>
      <c r="D65" s="196"/>
      <c r="E65" s="202"/>
      <c r="F65" s="229" t="s">
        <v>336</v>
      </c>
      <c r="G65" s="230">
        <v>69.02</v>
      </c>
      <c r="H65" s="844">
        <v>0</v>
      </c>
      <c r="I65" s="195">
        <f>G65*H65</f>
        <v>0</v>
      </c>
      <c r="J65" s="197"/>
      <c r="K65" s="34"/>
    </row>
    <row r="66" spans="1:11" s="181" customFormat="1" ht="11.25" customHeight="1">
      <c r="B66" s="177"/>
      <c r="C66" s="33"/>
      <c r="D66" s="169"/>
      <c r="E66" s="197"/>
      <c r="F66" s="197"/>
      <c r="G66" s="224"/>
      <c r="H66" s="847"/>
      <c r="I66" s="180"/>
      <c r="J66" s="231"/>
    </row>
    <row r="67" spans="1:11" s="232" customFormat="1">
      <c r="B67" s="182" t="s">
        <v>337</v>
      </c>
      <c r="C67" s="183" t="s">
        <v>16</v>
      </c>
      <c r="D67" s="184"/>
      <c r="E67" s="185"/>
      <c r="F67" s="185"/>
      <c r="G67" s="186"/>
      <c r="H67" s="841"/>
      <c r="I67" s="187"/>
      <c r="J67" s="233" t="e">
        <f>SUM(#REF!)</f>
        <v>#REF!</v>
      </c>
    </row>
    <row r="68" spans="1:11">
      <c r="A68" s="34"/>
      <c r="B68" s="219" t="s">
        <v>33</v>
      </c>
      <c r="C68" s="34" t="s">
        <v>338</v>
      </c>
      <c r="D68" s="159"/>
      <c r="E68" s="198"/>
      <c r="F68" s="198"/>
      <c r="G68" s="200"/>
      <c r="H68" s="843"/>
      <c r="I68" s="201"/>
      <c r="J68" s="160"/>
      <c r="K68" s="34"/>
    </row>
    <row r="69" spans="1:11">
      <c r="A69" s="34"/>
      <c r="B69" s="219"/>
      <c r="C69" s="34" t="s">
        <v>339</v>
      </c>
      <c r="D69" s="159"/>
      <c r="E69" s="198"/>
      <c r="F69" s="198"/>
      <c r="G69" s="200"/>
      <c r="H69" s="843"/>
      <c r="I69" s="201"/>
      <c r="J69" s="160"/>
      <c r="K69" s="34"/>
    </row>
    <row r="70" spans="1:11">
      <c r="A70" s="34"/>
      <c r="B70" s="219"/>
      <c r="C70" s="34" t="s">
        <v>419</v>
      </c>
      <c r="D70" s="159"/>
      <c r="E70" s="198"/>
      <c r="F70" s="198"/>
      <c r="G70" s="200"/>
      <c r="H70" s="843"/>
      <c r="I70" s="201"/>
      <c r="J70" s="160"/>
      <c r="K70" s="34"/>
    </row>
    <row r="71" spans="1:11" ht="14.25">
      <c r="A71" s="34"/>
      <c r="B71" s="190"/>
      <c r="C71" s="202"/>
      <c r="D71" s="196"/>
      <c r="E71" s="202"/>
      <c r="F71" s="229" t="s">
        <v>336</v>
      </c>
      <c r="G71" s="234">
        <v>69.02</v>
      </c>
      <c r="H71" s="844">
        <v>0</v>
      </c>
      <c r="I71" s="195">
        <f>G71*H71</f>
        <v>0</v>
      </c>
      <c r="J71" s="198"/>
      <c r="K71" s="34"/>
    </row>
    <row r="72" spans="1:11">
      <c r="A72" s="34"/>
      <c r="B72" s="177"/>
      <c r="C72" s="33"/>
      <c r="D72" s="169"/>
      <c r="E72" s="197"/>
      <c r="F72" s="197"/>
      <c r="G72" s="224"/>
      <c r="H72" s="847"/>
      <c r="I72" s="180"/>
      <c r="J72" s="198"/>
      <c r="K72" s="34"/>
    </row>
    <row r="73" spans="1:11">
      <c r="A73" s="34"/>
      <c r="B73" s="182" t="s">
        <v>341</v>
      </c>
      <c r="C73" s="183" t="s">
        <v>44</v>
      </c>
      <c r="D73" s="184"/>
      <c r="E73" s="235"/>
      <c r="F73" s="235"/>
      <c r="G73" s="236"/>
      <c r="H73" s="848"/>
      <c r="I73" s="187"/>
      <c r="J73" s="213" t="e">
        <f>SUM(#REF!)</f>
        <v>#REF!</v>
      </c>
      <c r="K73" s="33"/>
    </row>
    <row r="74" spans="1:11">
      <c r="A74" s="34"/>
      <c r="B74" s="177" t="s">
        <v>33</v>
      </c>
      <c r="C74" s="33" t="s">
        <v>342</v>
      </c>
      <c r="D74" s="169"/>
      <c r="E74" s="197"/>
      <c r="F74" s="197"/>
      <c r="G74" s="224"/>
      <c r="H74" s="847"/>
      <c r="I74" s="180"/>
      <c r="J74" s="197"/>
      <c r="K74" s="33"/>
    </row>
    <row r="75" spans="1:11">
      <c r="A75" s="34"/>
      <c r="B75" s="177"/>
      <c r="C75" s="33" t="s">
        <v>343</v>
      </c>
      <c r="D75" s="169"/>
      <c r="E75" s="197"/>
      <c r="F75" s="197"/>
      <c r="G75" s="224"/>
      <c r="H75" s="847"/>
      <c r="I75" s="180"/>
      <c r="J75" s="197"/>
      <c r="K75" s="33"/>
    </row>
    <row r="76" spans="1:11">
      <c r="A76" s="34"/>
      <c r="B76" s="177"/>
      <c r="C76" s="33" t="s">
        <v>344</v>
      </c>
      <c r="D76" s="169"/>
      <c r="E76" s="197"/>
      <c r="F76" s="197"/>
      <c r="G76" s="224"/>
      <c r="H76" s="847"/>
      <c r="I76" s="180"/>
      <c r="J76" s="197"/>
      <c r="K76" s="33"/>
    </row>
    <row r="77" spans="1:11">
      <c r="A77" s="34"/>
      <c r="B77" s="177"/>
      <c r="C77" s="151" t="s">
        <v>345</v>
      </c>
      <c r="D77" s="169"/>
      <c r="E77" s="197"/>
      <c r="F77" s="197"/>
      <c r="G77" s="224"/>
      <c r="H77" s="847"/>
      <c r="I77" s="180"/>
      <c r="J77" s="197"/>
      <c r="K77" s="33"/>
    </row>
    <row r="78" spans="1:11">
      <c r="A78" s="34"/>
      <c r="B78" s="177"/>
      <c r="C78" s="151" t="s">
        <v>420</v>
      </c>
      <c r="D78" s="169"/>
      <c r="E78" s="197"/>
      <c r="F78" s="197"/>
      <c r="G78" s="224"/>
      <c r="H78" s="847"/>
      <c r="I78" s="180"/>
      <c r="J78" s="197"/>
      <c r="K78" s="33"/>
    </row>
    <row r="79" spans="1:11" ht="14.25">
      <c r="A79" s="34"/>
      <c r="B79" s="190"/>
      <c r="C79" s="202"/>
      <c r="D79" s="196"/>
      <c r="E79" s="202"/>
      <c r="F79" s="218" t="s">
        <v>321</v>
      </c>
      <c r="G79" s="234">
        <v>136.37</v>
      </c>
      <c r="H79" s="844">
        <v>0</v>
      </c>
      <c r="I79" s="195">
        <f>G79*H79</f>
        <v>0</v>
      </c>
      <c r="J79" s="197"/>
      <c r="K79" s="33"/>
    </row>
    <row r="80" spans="1:11">
      <c r="A80" s="34"/>
      <c r="B80" s="207" t="s">
        <v>315</v>
      </c>
      <c r="C80" s="208" t="s">
        <v>175</v>
      </c>
      <c r="D80" s="209"/>
      <c r="E80" s="210"/>
      <c r="F80" s="210"/>
      <c r="G80" s="211"/>
      <c r="H80" s="845"/>
      <c r="I80" s="237">
        <f>SUM(I42:I79)</f>
        <v>0</v>
      </c>
      <c r="J80" s="213" t="e">
        <f>SUM(#REF!)</f>
        <v>#REF!</v>
      </c>
      <c r="K80" s="34"/>
    </row>
    <row r="81" spans="1:11" s="25" customFormat="1">
      <c r="A81" s="238"/>
      <c r="B81" s="239"/>
      <c r="C81" s="240"/>
      <c r="D81" s="241"/>
      <c r="E81" s="242"/>
      <c r="F81" s="242"/>
      <c r="G81" s="652"/>
      <c r="H81" s="849"/>
      <c r="I81" s="243"/>
      <c r="J81" s="244"/>
      <c r="K81" s="238"/>
    </row>
    <row r="82" spans="1:11" ht="15.75">
      <c r="A82" s="34"/>
      <c r="B82" s="171" t="s">
        <v>347</v>
      </c>
      <c r="C82" s="172" t="s">
        <v>348</v>
      </c>
      <c r="D82" s="173"/>
      <c r="E82" s="174"/>
      <c r="F82" s="174"/>
      <c r="G82" s="175"/>
      <c r="H82" s="839"/>
      <c r="I82" s="215"/>
      <c r="J82" s="197"/>
      <c r="K82" s="34"/>
    </row>
    <row r="83" spans="1:11" s="238" customFormat="1" ht="13.5" customHeight="1">
      <c r="B83" s="245"/>
      <c r="C83" s="246"/>
      <c r="D83" s="247"/>
      <c r="E83" s="248"/>
      <c r="F83" s="248"/>
      <c r="G83" s="249"/>
      <c r="H83" s="850"/>
      <c r="I83" s="250"/>
      <c r="J83" s="140"/>
    </row>
    <row r="84" spans="1:11">
      <c r="B84" s="182" t="s">
        <v>349</v>
      </c>
      <c r="C84" s="183" t="s">
        <v>350</v>
      </c>
      <c r="D84" s="184"/>
      <c r="E84" s="235"/>
      <c r="F84" s="235"/>
      <c r="G84" s="236"/>
      <c r="H84" s="848"/>
      <c r="I84" s="187"/>
    </row>
    <row r="85" spans="1:11">
      <c r="B85" s="251" t="s">
        <v>33</v>
      </c>
      <c r="C85" s="252" t="s">
        <v>351</v>
      </c>
      <c r="D85" s="253"/>
      <c r="E85" s="221"/>
      <c r="F85" s="221"/>
      <c r="G85" s="254"/>
      <c r="H85" s="851"/>
      <c r="I85" s="255"/>
    </row>
    <row r="86" spans="1:11">
      <c r="B86" s="256"/>
      <c r="C86" s="257" t="s">
        <v>352</v>
      </c>
      <c r="D86" s="253"/>
      <c r="E86" s="258"/>
      <c r="F86" s="258"/>
      <c r="G86" s="254"/>
      <c r="H86" s="851"/>
      <c r="I86" s="255"/>
    </row>
    <row r="87" spans="1:11">
      <c r="B87" s="256"/>
      <c r="C87" s="252" t="s">
        <v>353</v>
      </c>
      <c r="D87" s="253"/>
      <c r="E87" s="221"/>
      <c r="F87" s="221"/>
      <c r="G87" s="254"/>
      <c r="H87" s="851"/>
      <c r="I87" s="255"/>
    </row>
    <row r="88" spans="1:11">
      <c r="B88" s="256"/>
      <c r="C88" s="30" t="s">
        <v>354</v>
      </c>
      <c r="D88" s="253"/>
      <c r="E88" s="221"/>
      <c r="F88" s="221"/>
      <c r="G88" s="254"/>
      <c r="H88" s="851"/>
      <c r="I88" s="255"/>
    </row>
    <row r="89" spans="1:11">
      <c r="B89" s="256"/>
      <c r="C89" s="151" t="s">
        <v>355</v>
      </c>
      <c r="D89" s="253"/>
      <c r="E89" s="221"/>
      <c r="F89" s="221"/>
      <c r="G89" s="254"/>
      <c r="H89" s="851"/>
      <c r="I89" s="255"/>
    </row>
    <row r="90" spans="1:11">
      <c r="C90" s="260" t="s">
        <v>356</v>
      </c>
      <c r="D90" s="169"/>
      <c r="E90" s="197"/>
      <c r="F90" s="197"/>
      <c r="G90" s="224"/>
      <c r="H90" s="847"/>
      <c r="I90" s="180"/>
    </row>
    <row r="91" spans="1:11">
      <c r="C91" s="151" t="s">
        <v>421</v>
      </c>
      <c r="D91" s="169"/>
      <c r="E91" s="197"/>
      <c r="F91" s="197"/>
      <c r="G91" s="224"/>
      <c r="H91" s="847"/>
      <c r="I91" s="180"/>
    </row>
    <row r="92" spans="1:11" ht="14.25">
      <c r="B92" s="261"/>
      <c r="C92" s="202"/>
      <c r="D92" s="196"/>
      <c r="E92" s="202"/>
      <c r="F92" s="218" t="s">
        <v>321</v>
      </c>
      <c r="G92" s="234">
        <v>11.22</v>
      </c>
      <c r="H92" s="844">
        <v>0</v>
      </c>
      <c r="I92" s="195">
        <f>G92*H92</f>
        <v>0</v>
      </c>
    </row>
    <row r="93" spans="1:11">
      <c r="B93" s="256"/>
      <c r="C93" s="220" t="s">
        <v>359</v>
      </c>
      <c r="D93" s="253"/>
      <c r="E93" s="221"/>
      <c r="F93" s="221"/>
      <c r="G93" s="254"/>
      <c r="H93" s="851"/>
      <c r="I93" s="255"/>
    </row>
    <row r="94" spans="1:11">
      <c r="B94" s="256"/>
      <c r="C94" s="151" t="s">
        <v>422</v>
      </c>
      <c r="D94" s="137"/>
      <c r="E94" s="221"/>
      <c r="F94" s="221"/>
      <c r="G94" s="224"/>
      <c r="H94" s="851"/>
      <c r="I94" s="255"/>
    </row>
    <row r="95" spans="1:11">
      <c r="B95" s="256"/>
      <c r="C95" s="151" t="s">
        <v>423</v>
      </c>
      <c r="D95" s="137"/>
      <c r="E95" s="221"/>
      <c r="F95" s="221"/>
      <c r="G95" s="224"/>
      <c r="H95" s="851"/>
      <c r="I95" s="255"/>
    </row>
    <row r="96" spans="1:11" ht="14.25">
      <c r="B96" s="190"/>
      <c r="C96" s="202"/>
      <c r="D96" s="196"/>
      <c r="E96" s="202"/>
      <c r="F96" s="218" t="s">
        <v>321</v>
      </c>
      <c r="G96" s="234">
        <v>48.96</v>
      </c>
      <c r="H96" s="844">
        <v>0</v>
      </c>
      <c r="I96" s="195">
        <f>G96*H96</f>
        <v>0</v>
      </c>
    </row>
    <row r="97" spans="2:9">
      <c r="B97" s="251" t="s">
        <v>34</v>
      </c>
      <c r="C97" s="252" t="s">
        <v>351</v>
      </c>
      <c r="D97" s="253"/>
      <c r="E97" s="221"/>
      <c r="F97" s="221"/>
      <c r="G97" s="254"/>
      <c r="H97" s="851"/>
      <c r="I97" s="255"/>
    </row>
    <row r="98" spans="2:9">
      <c r="B98" s="256"/>
      <c r="C98" s="257" t="s">
        <v>363</v>
      </c>
      <c r="D98" s="253"/>
      <c r="E98" s="258"/>
      <c r="F98" s="258"/>
      <c r="G98" s="254"/>
      <c r="H98" s="851"/>
      <c r="I98" s="255"/>
    </row>
    <row r="99" spans="2:9">
      <c r="B99" s="256"/>
      <c r="C99" s="252" t="s">
        <v>364</v>
      </c>
      <c r="D99" s="253"/>
      <c r="E99" s="221"/>
      <c r="F99" s="221"/>
      <c r="G99" s="254"/>
      <c r="H99" s="851"/>
      <c r="I99" s="255"/>
    </row>
    <row r="100" spans="2:9">
      <c r="B100" s="256"/>
      <c r="C100" s="30" t="s">
        <v>354</v>
      </c>
      <c r="D100" s="253"/>
      <c r="E100" s="221"/>
      <c r="F100" s="221"/>
      <c r="G100" s="254"/>
      <c r="H100" s="851"/>
      <c r="I100" s="255"/>
    </row>
    <row r="101" spans="2:9">
      <c r="B101" s="256"/>
      <c r="C101" s="151" t="s">
        <v>365</v>
      </c>
      <c r="D101" s="253"/>
      <c r="E101" s="221"/>
      <c r="F101" s="221"/>
      <c r="G101" s="254"/>
      <c r="H101" s="851"/>
      <c r="I101" s="255"/>
    </row>
    <row r="102" spans="2:9">
      <c r="C102" s="260" t="s">
        <v>366</v>
      </c>
      <c r="D102" s="169"/>
      <c r="E102" s="197"/>
      <c r="F102" s="197"/>
      <c r="G102" s="224"/>
      <c r="H102" s="847"/>
      <c r="I102" s="180"/>
    </row>
    <row r="103" spans="2:9">
      <c r="C103" s="151" t="s">
        <v>424</v>
      </c>
      <c r="D103" s="169"/>
      <c r="E103" s="197"/>
      <c r="F103" s="197"/>
      <c r="G103" s="224"/>
      <c r="H103" s="847"/>
      <c r="I103" s="180"/>
    </row>
    <row r="104" spans="2:9">
      <c r="C104" s="151" t="s">
        <v>425</v>
      </c>
      <c r="D104" s="169"/>
      <c r="E104" s="197"/>
      <c r="F104" s="197"/>
      <c r="G104" s="224"/>
      <c r="H104" s="847"/>
      <c r="I104" s="180"/>
    </row>
    <row r="105" spans="2:9" ht="14.25">
      <c r="B105" s="261"/>
      <c r="C105" s="202"/>
      <c r="D105" s="196"/>
      <c r="E105" s="202"/>
      <c r="F105" s="218" t="s">
        <v>321</v>
      </c>
      <c r="G105" s="234">
        <f>4.4+3.2</f>
        <v>7.6000000000000005</v>
      </c>
      <c r="H105" s="844">
        <v>0</v>
      </c>
      <c r="I105" s="195">
        <f>G105*H105</f>
        <v>0</v>
      </c>
    </row>
    <row r="106" spans="2:9">
      <c r="C106" s="220" t="s">
        <v>368</v>
      </c>
      <c r="D106" s="253"/>
      <c r="E106" s="221"/>
      <c r="F106" s="221"/>
      <c r="G106" s="254"/>
      <c r="H106" s="851"/>
      <c r="I106" s="255"/>
    </row>
    <row r="107" spans="2:9">
      <c r="C107" s="151" t="s">
        <v>426</v>
      </c>
      <c r="D107" s="137"/>
      <c r="E107" s="221"/>
      <c r="F107" s="197"/>
      <c r="G107" s="224"/>
      <c r="H107" s="851"/>
      <c r="I107" s="255"/>
    </row>
    <row r="108" spans="2:9">
      <c r="C108" s="151" t="s">
        <v>427</v>
      </c>
      <c r="D108" s="137"/>
      <c r="E108" s="221"/>
      <c r="F108" s="197"/>
      <c r="G108" s="224"/>
      <c r="H108" s="851"/>
      <c r="I108" s="255"/>
    </row>
    <row r="109" spans="2:9" ht="14.25">
      <c r="B109" s="262"/>
      <c r="C109" s="202"/>
      <c r="D109" s="196"/>
      <c r="E109" s="202"/>
      <c r="F109" s="218" t="s">
        <v>321</v>
      </c>
      <c r="G109" s="234">
        <v>9</v>
      </c>
      <c r="H109" s="844">
        <v>0</v>
      </c>
      <c r="I109" s="195">
        <f>G109*H109</f>
        <v>0</v>
      </c>
    </row>
    <row r="110" spans="2:9">
      <c r="B110" s="256"/>
      <c r="C110" s="220" t="s">
        <v>359</v>
      </c>
      <c r="D110" s="253"/>
      <c r="E110" s="221"/>
      <c r="F110" s="221"/>
      <c r="G110" s="254"/>
      <c r="H110" s="851"/>
      <c r="I110" s="255"/>
    </row>
    <row r="111" spans="2:9">
      <c r="B111" s="256"/>
      <c r="C111" s="151" t="s">
        <v>428</v>
      </c>
      <c r="D111" s="137"/>
      <c r="E111" s="221"/>
      <c r="F111" s="197"/>
      <c r="G111" s="224"/>
      <c r="H111" s="851"/>
      <c r="I111" s="255"/>
    </row>
    <row r="112" spans="2:9">
      <c r="B112" s="256"/>
      <c r="C112" s="151" t="s">
        <v>429</v>
      </c>
      <c r="D112" s="137"/>
      <c r="E112" s="221"/>
      <c r="F112" s="197"/>
      <c r="G112" s="224"/>
      <c r="H112" s="851"/>
      <c r="I112" s="255"/>
    </row>
    <row r="113" spans="1:11">
      <c r="B113" s="256"/>
      <c r="C113" s="151" t="s">
        <v>430</v>
      </c>
      <c r="D113" s="169"/>
      <c r="E113" s="197"/>
      <c r="F113" s="197"/>
      <c r="G113" s="224"/>
      <c r="H113" s="851"/>
      <c r="I113" s="255"/>
    </row>
    <row r="114" spans="1:11" ht="14.25">
      <c r="B114" s="190"/>
      <c r="C114" s="202"/>
      <c r="D114" s="196"/>
      <c r="E114" s="202"/>
      <c r="F114" s="218" t="s">
        <v>321</v>
      </c>
      <c r="G114" s="234">
        <v>31.2</v>
      </c>
      <c r="H114" s="844">
        <v>0</v>
      </c>
      <c r="I114" s="195">
        <f>G114*H114</f>
        <v>0</v>
      </c>
    </row>
    <row r="115" spans="1:11">
      <c r="B115" s="207" t="s">
        <v>349</v>
      </c>
      <c r="C115" s="208" t="s">
        <v>375</v>
      </c>
      <c r="D115" s="208"/>
      <c r="E115" s="210"/>
      <c r="F115" s="210"/>
      <c r="G115" s="211"/>
      <c r="H115" s="845"/>
      <c r="I115" s="212">
        <f>SUM(I85:I114)</f>
        <v>0</v>
      </c>
      <c r="J115" s="32"/>
    </row>
    <row r="116" spans="1:11" ht="17.25" customHeight="1">
      <c r="A116" s="34"/>
      <c r="B116" s="163" t="s">
        <v>287</v>
      </c>
      <c r="C116" s="976" t="s">
        <v>288</v>
      </c>
      <c r="D116" s="976"/>
      <c r="E116" s="976"/>
      <c r="F116" s="164" t="s">
        <v>289</v>
      </c>
      <c r="G116" s="861" t="s">
        <v>290</v>
      </c>
      <c r="H116" s="846" t="s">
        <v>291</v>
      </c>
      <c r="I116" s="166" t="s">
        <v>292</v>
      </c>
      <c r="J116" s="167"/>
      <c r="K116" s="34"/>
    </row>
    <row r="117" spans="1:11">
      <c r="B117" s="177"/>
      <c r="C117" s="32"/>
      <c r="D117" s="170"/>
      <c r="E117" s="32"/>
      <c r="F117" s="222"/>
      <c r="G117" s="169"/>
      <c r="H117" s="792"/>
      <c r="I117" s="205"/>
      <c r="J117" s="32"/>
    </row>
    <row r="118" spans="1:11">
      <c r="B118" s="182" t="s">
        <v>376</v>
      </c>
      <c r="C118" s="183" t="s">
        <v>431</v>
      </c>
      <c r="D118" s="184"/>
      <c r="E118" s="235"/>
      <c r="F118" s="235"/>
      <c r="G118" s="236"/>
      <c r="H118" s="848"/>
      <c r="I118" s="187"/>
      <c r="J118" s="32"/>
    </row>
    <row r="119" spans="1:11">
      <c r="B119" s="219" t="s">
        <v>33</v>
      </c>
      <c r="C119" s="34" t="s">
        <v>322</v>
      </c>
      <c r="D119" s="159"/>
      <c r="E119" s="198"/>
      <c r="F119" s="198"/>
      <c r="G119" s="200"/>
      <c r="H119" s="843"/>
      <c r="I119" s="201"/>
      <c r="J119" s="32"/>
    </row>
    <row r="120" spans="1:11">
      <c r="B120" s="219"/>
      <c r="C120" s="34" t="s">
        <v>378</v>
      </c>
      <c r="D120" s="159"/>
      <c r="E120" s="198"/>
      <c r="F120" s="198"/>
      <c r="G120" s="200"/>
      <c r="H120" s="843"/>
      <c r="I120" s="201"/>
      <c r="J120" s="32"/>
    </row>
    <row r="121" spans="1:11">
      <c r="B121" s="219"/>
      <c r="C121" s="34" t="s">
        <v>379</v>
      </c>
      <c r="D121" s="159"/>
      <c r="E121" s="198"/>
      <c r="F121" s="198"/>
      <c r="G121" s="200"/>
      <c r="H121" s="843"/>
      <c r="I121" s="201"/>
      <c r="J121" s="32"/>
    </row>
    <row r="122" spans="1:11" ht="14.25">
      <c r="B122" s="190"/>
      <c r="C122" s="202"/>
      <c r="D122" s="196"/>
      <c r="E122" s="202"/>
      <c r="F122" s="218" t="s">
        <v>321</v>
      </c>
      <c r="G122" s="636">
        <v>10</v>
      </c>
      <c r="H122" s="844">
        <v>0</v>
      </c>
      <c r="I122" s="195">
        <f>G122*H122</f>
        <v>0</v>
      </c>
      <c r="J122" s="32"/>
    </row>
    <row r="123" spans="1:11">
      <c r="B123" s="251" t="s">
        <v>34</v>
      </c>
      <c r="C123" s="252" t="s">
        <v>351</v>
      </c>
      <c r="D123" s="253"/>
      <c r="E123" s="221"/>
      <c r="F123" s="221"/>
      <c r="G123" s="254"/>
      <c r="H123" s="851"/>
      <c r="I123" s="255"/>
      <c r="J123" s="32"/>
    </row>
    <row r="124" spans="1:11">
      <c r="B124" s="256"/>
      <c r="C124" s="257" t="s">
        <v>363</v>
      </c>
      <c r="D124" s="253"/>
      <c r="E124" s="258"/>
      <c r="F124" s="258"/>
      <c r="G124" s="254"/>
      <c r="H124" s="851"/>
      <c r="I124" s="255"/>
      <c r="J124" s="32"/>
    </row>
    <row r="125" spans="1:11">
      <c r="B125" s="256"/>
      <c r="C125" s="252" t="s">
        <v>364</v>
      </c>
      <c r="D125" s="253"/>
      <c r="E125" s="221"/>
      <c r="F125" s="221"/>
      <c r="G125" s="254"/>
      <c r="H125" s="851"/>
      <c r="I125" s="255"/>
      <c r="J125" s="32"/>
    </row>
    <row r="126" spans="1:11">
      <c r="C126" s="220" t="s">
        <v>368</v>
      </c>
      <c r="D126" s="253"/>
      <c r="E126" s="221"/>
      <c r="F126" s="221"/>
      <c r="G126" s="254"/>
      <c r="H126" s="851"/>
      <c r="I126" s="255"/>
      <c r="J126" s="32"/>
    </row>
    <row r="127" spans="1:11" ht="14.25">
      <c r="B127" s="262"/>
      <c r="C127" s="202"/>
      <c r="D127" s="196"/>
      <c r="E127" s="202"/>
      <c r="F127" s="218" t="s">
        <v>321</v>
      </c>
      <c r="G127" s="234">
        <v>2.4</v>
      </c>
      <c r="H127" s="844">
        <v>0</v>
      </c>
      <c r="I127" s="195">
        <f>G127*H127</f>
        <v>0</v>
      </c>
      <c r="J127" s="32"/>
    </row>
    <row r="128" spans="1:11">
      <c r="B128" s="256"/>
      <c r="C128" s="220" t="s">
        <v>359</v>
      </c>
      <c r="D128" s="253"/>
      <c r="E128" s="221"/>
      <c r="F128" s="221"/>
      <c r="G128" s="254"/>
      <c r="H128" s="851"/>
      <c r="I128" s="255"/>
      <c r="J128" s="32"/>
    </row>
    <row r="129" spans="2:10" ht="14.25">
      <c r="B129" s="190"/>
      <c r="C129" s="202"/>
      <c r="D129" s="196"/>
      <c r="E129" s="202"/>
      <c r="F129" s="218" t="s">
        <v>321</v>
      </c>
      <c r="G129" s="234">
        <v>7.6</v>
      </c>
      <c r="H129" s="844">
        <v>0</v>
      </c>
      <c r="I129" s="195">
        <f>G129*H129</f>
        <v>0</v>
      </c>
      <c r="J129" s="32"/>
    </row>
    <row r="130" spans="2:10">
      <c r="B130" s="207" t="s">
        <v>376</v>
      </c>
      <c r="C130" s="208" t="s">
        <v>380</v>
      </c>
      <c r="D130" s="208"/>
      <c r="E130" s="210"/>
      <c r="F130" s="210"/>
      <c r="G130" s="211"/>
      <c r="H130" s="845"/>
      <c r="I130" s="212">
        <f>SUM(I122:I129)</f>
        <v>0</v>
      </c>
      <c r="J130" s="32"/>
    </row>
    <row r="131" spans="2:10">
      <c r="B131" s="256"/>
      <c r="C131" s="137"/>
      <c r="D131" s="253"/>
      <c r="E131" s="221"/>
      <c r="F131" s="221"/>
      <c r="G131" s="254"/>
      <c r="H131" s="851"/>
      <c r="I131" s="255"/>
      <c r="J131" s="32"/>
    </row>
    <row r="132" spans="2:10">
      <c r="B132" s="182" t="s">
        <v>381</v>
      </c>
      <c r="C132" s="183" t="s">
        <v>432</v>
      </c>
      <c r="D132" s="184"/>
      <c r="E132" s="235"/>
      <c r="F132" s="235"/>
      <c r="G132" s="236"/>
      <c r="H132" s="848"/>
      <c r="I132" s="187"/>
      <c r="J132" s="32"/>
    </row>
    <row r="133" spans="2:10">
      <c r="B133" s="219" t="s">
        <v>33</v>
      </c>
      <c r="C133" s="34" t="s">
        <v>322</v>
      </c>
      <c r="D133" s="159"/>
      <c r="E133" s="198"/>
      <c r="F133" s="198"/>
      <c r="G133" s="200"/>
      <c r="H133" s="843"/>
      <c r="I133" s="201"/>
      <c r="J133" s="32"/>
    </row>
    <row r="134" spans="2:10">
      <c r="B134" s="219"/>
      <c r="C134" s="34" t="s">
        <v>378</v>
      </c>
      <c r="D134" s="159"/>
      <c r="E134" s="198"/>
      <c r="F134" s="198"/>
      <c r="G134" s="200"/>
      <c r="H134" s="843"/>
      <c r="I134" s="201"/>
      <c r="J134" s="32"/>
    </row>
    <row r="135" spans="2:10">
      <c r="B135" s="219"/>
      <c r="C135" s="34" t="s">
        <v>379</v>
      </c>
      <c r="D135" s="159"/>
      <c r="E135" s="198"/>
      <c r="F135" s="198"/>
      <c r="G135" s="200"/>
      <c r="H135" s="843"/>
      <c r="I135" s="201"/>
      <c r="J135" s="32"/>
    </row>
    <row r="136" spans="2:10" ht="14.25">
      <c r="B136" s="190"/>
      <c r="C136" s="202"/>
      <c r="D136" s="196"/>
      <c r="E136" s="202"/>
      <c r="F136" s="218" t="s">
        <v>321</v>
      </c>
      <c r="G136" s="636">
        <v>3.8</v>
      </c>
      <c r="H136" s="844">
        <v>0</v>
      </c>
      <c r="I136" s="195">
        <f>G136*H136</f>
        <v>0</v>
      </c>
      <c r="J136" s="32"/>
    </row>
    <row r="137" spans="2:10">
      <c r="B137" s="251" t="s">
        <v>34</v>
      </c>
      <c r="C137" s="252" t="s">
        <v>351</v>
      </c>
      <c r="D137" s="253"/>
      <c r="E137" s="221"/>
      <c r="F137" s="221"/>
      <c r="G137" s="254"/>
      <c r="H137" s="851"/>
      <c r="I137" s="255"/>
      <c r="J137" s="32"/>
    </row>
    <row r="138" spans="2:10">
      <c r="B138" s="256"/>
      <c r="C138" s="257" t="s">
        <v>352</v>
      </c>
      <c r="D138" s="253"/>
      <c r="E138" s="258"/>
      <c r="F138" s="258"/>
      <c r="G138" s="254"/>
      <c r="H138" s="851"/>
      <c r="I138" s="255"/>
      <c r="J138" s="32"/>
    </row>
    <row r="139" spans="2:10">
      <c r="B139" s="256"/>
      <c r="C139" s="252" t="s">
        <v>353</v>
      </c>
      <c r="D139" s="253"/>
      <c r="E139" s="221"/>
      <c r="F139" s="221"/>
      <c r="G139" s="254"/>
      <c r="H139" s="851"/>
      <c r="I139" s="255"/>
      <c r="J139" s="32"/>
    </row>
    <row r="140" spans="2:10">
      <c r="B140" s="256"/>
      <c r="C140" s="30" t="s">
        <v>354</v>
      </c>
      <c r="D140" s="253"/>
      <c r="E140" s="221"/>
      <c r="F140" s="221"/>
      <c r="G140" s="254"/>
      <c r="H140" s="851"/>
      <c r="I140" s="255"/>
      <c r="J140" s="32"/>
    </row>
    <row r="141" spans="2:10">
      <c r="B141" s="256"/>
      <c r="C141" s="220" t="s">
        <v>433</v>
      </c>
      <c r="D141" s="253"/>
      <c r="E141" s="221"/>
      <c r="F141" s="221"/>
      <c r="G141" s="254"/>
      <c r="H141" s="851"/>
      <c r="I141" s="255"/>
      <c r="J141" s="32"/>
    </row>
    <row r="142" spans="2:10" ht="14.25">
      <c r="B142" s="190"/>
      <c r="C142" s="202"/>
      <c r="D142" s="196"/>
      <c r="E142" s="202"/>
      <c r="F142" s="218" t="s">
        <v>321</v>
      </c>
      <c r="G142" s="234">
        <v>4.5599999999999996</v>
      </c>
      <c r="H142" s="844">
        <v>0</v>
      </c>
      <c r="I142" s="195">
        <f>G142*H142</f>
        <v>0</v>
      </c>
      <c r="J142" s="32"/>
    </row>
    <row r="143" spans="2:10">
      <c r="B143" s="207" t="s">
        <v>381</v>
      </c>
      <c r="C143" s="208" t="s">
        <v>384</v>
      </c>
      <c r="D143" s="208"/>
      <c r="E143" s="210"/>
      <c r="F143" s="210"/>
      <c r="G143" s="211"/>
      <c r="H143" s="845"/>
      <c r="I143" s="212">
        <f>SUM(I136:I142)</f>
        <v>0</v>
      </c>
      <c r="J143" s="32"/>
    </row>
    <row r="144" spans="2:10">
      <c r="B144" s="177"/>
      <c r="C144" s="32"/>
      <c r="D144" s="170"/>
      <c r="E144" s="32"/>
      <c r="F144" s="266"/>
      <c r="G144" s="169"/>
      <c r="H144" s="792"/>
      <c r="I144" s="205"/>
      <c r="J144" s="32"/>
    </row>
    <row r="145" spans="1:11">
      <c r="A145" s="34"/>
      <c r="B145" s="207" t="s">
        <v>347</v>
      </c>
      <c r="C145" s="208" t="s">
        <v>412</v>
      </c>
      <c r="D145" s="209"/>
      <c r="E145" s="210"/>
      <c r="F145" s="210"/>
      <c r="G145" s="211"/>
      <c r="H145" s="845"/>
      <c r="I145" s="212">
        <f>+I130+I143+I115</f>
        <v>0</v>
      </c>
      <c r="J145" s="267" t="e">
        <f>SUM(#REF!)</f>
        <v>#REF!</v>
      </c>
      <c r="K145" s="34"/>
    </row>
    <row r="146" spans="1:11">
      <c r="B146" s="177"/>
      <c r="C146" s="33"/>
      <c r="D146" s="169"/>
      <c r="E146" s="197"/>
      <c r="F146" s="197"/>
      <c r="G146" s="224"/>
      <c r="H146" s="847"/>
      <c r="I146" s="214"/>
    </row>
    <row r="147" spans="1:11" s="628" customFormat="1" ht="15.75">
      <c r="A147" s="630"/>
      <c r="B147" s="658" t="s">
        <v>821</v>
      </c>
      <c r="C147" s="634" t="s">
        <v>3</v>
      </c>
      <c r="D147" s="649"/>
      <c r="E147" s="633"/>
      <c r="F147" s="633"/>
      <c r="G147" s="666"/>
      <c r="H147" s="839"/>
      <c r="I147" s="656"/>
      <c r="J147" s="632"/>
      <c r="K147" s="630"/>
    </row>
    <row r="148" spans="1:11" s="628" customFormat="1">
      <c r="G148" s="667"/>
      <c r="H148" s="853"/>
      <c r="I148" s="657"/>
    </row>
    <row r="149" spans="1:11" s="635" customFormat="1" ht="15.75">
      <c r="B149" s="663">
        <v>1</v>
      </c>
      <c r="C149" s="628" t="s">
        <v>24</v>
      </c>
      <c r="D149" s="628"/>
      <c r="E149" s="628"/>
      <c r="F149" s="628"/>
      <c r="G149" s="667"/>
      <c r="H149" s="853"/>
      <c r="I149" s="657"/>
    </row>
    <row r="150" spans="1:11" s="628" customFormat="1">
      <c r="B150" s="660"/>
      <c r="C150" s="637"/>
      <c r="D150" s="636"/>
      <c r="E150" s="637"/>
      <c r="F150" s="643" t="s">
        <v>22</v>
      </c>
      <c r="G150" s="668">
        <v>10</v>
      </c>
      <c r="H150" s="844">
        <v>0</v>
      </c>
      <c r="I150" s="653">
        <f>G150*H150</f>
        <v>0</v>
      </c>
    </row>
    <row r="151" spans="1:11" s="628" customFormat="1">
      <c r="B151" s="663">
        <v>2</v>
      </c>
      <c r="C151" s="975" t="s">
        <v>863</v>
      </c>
      <c r="D151" s="975"/>
      <c r="E151" s="975"/>
      <c r="G151" s="667"/>
      <c r="H151" s="853"/>
      <c r="I151" s="657"/>
      <c r="J151" s="646">
        <f>+'3.1-VGU-Sevnična'!J173</f>
        <v>0</v>
      </c>
    </row>
    <row r="152" spans="1:11" s="628" customFormat="1">
      <c r="B152" s="660"/>
      <c r="C152" s="637"/>
      <c r="D152" s="636"/>
      <c r="E152" s="637"/>
      <c r="F152" s="643" t="s">
        <v>13</v>
      </c>
      <c r="G152" s="668">
        <v>1</v>
      </c>
      <c r="H152" s="844">
        <v>0</v>
      </c>
      <c r="I152" s="653">
        <f>G152*H152</f>
        <v>0</v>
      </c>
      <c r="J152" s="646"/>
    </row>
    <row r="153" spans="1:11" s="628" customFormat="1">
      <c r="B153" s="661" t="s">
        <v>821</v>
      </c>
      <c r="C153" s="639" t="s">
        <v>822</v>
      </c>
      <c r="D153" s="650"/>
      <c r="E153" s="640"/>
      <c r="F153" s="640"/>
      <c r="G153" s="669"/>
      <c r="H153" s="845"/>
      <c r="I153" s="655">
        <f>SUM(I150:I152)</f>
        <v>0</v>
      </c>
      <c r="J153" s="646" t="e">
        <f>+'3.1-VGU-Sevnična'!J218</f>
        <v>#REF!</v>
      </c>
    </row>
    <row r="154" spans="1:11" s="628" customFormat="1">
      <c r="B154" s="662"/>
      <c r="C154" s="641"/>
      <c r="D154" s="651"/>
      <c r="E154" s="642"/>
      <c r="F154" s="642"/>
      <c r="G154" s="671"/>
      <c r="H154" s="849"/>
      <c r="I154" s="627"/>
      <c r="J154" s="646"/>
    </row>
    <row r="155" spans="1:11">
      <c r="B155" s="177"/>
      <c r="C155" s="33"/>
      <c r="D155" s="169"/>
      <c r="E155" s="197"/>
      <c r="F155" s="197"/>
      <c r="G155" s="224"/>
      <c r="H155" s="224"/>
      <c r="I155" s="214"/>
    </row>
    <row r="156" spans="1:11" ht="15.75">
      <c r="E156" s="268" t="s">
        <v>32</v>
      </c>
      <c r="I156" s="269"/>
    </row>
    <row r="157" spans="1:11">
      <c r="I157" s="269"/>
    </row>
    <row r="158" spans="1:11">
      <c r="C158" s="270" t="s">
        <v>293</v>
      </c>
      <c r="D158" s="664" t="s">
        <v>10</v>
      </c>
      <c r="E158" s="664"/>
      <c r="F158" s="271"/>
      <c r="G158" s="271"/>
      <c r="H158" s="271"/>
      <c r="I158" s="272">
        <f>I34</f>
        <v>0</v>
      </c>
      <c r="J158" s="273">
        <f>+'3.2-VGU-Bela'!J181</f>
        <v>0</v>
      </c>
    </row>
    <row r="159" spans="1:11">
      <c r="C159" s="270"/>
      <c r="D159" s="664"/>
      <c r="E159" s="664"/>
      <c r="F159" s="271"/>
      <c r="G159" s="271"/>
      <c r="H159" s="271"/>
      <c r="I159" s="271"/>
      <c r="J159" s="38"/>
    </row>
    <row r="160" spans="1:11">
      <c r="C160" s="270" t="s">
        <v>315</v>
      </c>
      <c r="D160" s="664" t="s">
        <v>316</v>
      </c>
      <c r="E160" s="664"/>
      <c r="F160" s="271"/>
      <c r="G160" s="271"/>
      <c r="H160" s="271"/>
      <c r="I160" s="272">
        <f>I80</f>
        <v>0</v>
      </c>
      <c r="J160" s="273">
        <f>+'3.2-VGU-Bela'!J227</f>
        <v>0</v>
      </c>
    </row>
    <row r="161" spans="2:10">
      <c r="C161" s="270"/>
      <c r="D161" s="664"/>
      <c r="E161" s="664"/>
      <c r="F161" s="271"/>
      <c r="G161" s="271"/>
      <c r="H161" s="271"/>
      <c r="I161" s="271"/>
      <c r="J161" s="38"/>
    </row>
    <row r="162" spans="2:10">
      <c r="C162" s="270" t="s">
        <v>347</v>
      </c>
      <c r="D162" s="664" t="s">
        <v>348</v>
      </c>
      <c r="E162" s="664"/>
      <c r="F162" s="638"/>
      <c r="G162" s="638"/>
      <c r="H162" s="638"/>
      <c r="I162" s="272">
        <f>I145</f>
        <v>0</v>
      </c>
      <c r="J162" s="285">
        <f>+'3.2-VGU-Bela'!J292</f>
        <v>0</v>
      </c>
    </row>
    <row r="163" spans="2:10" s="628" customFormat="1" ht="8.25" customHeight="1">
      <c r="B163" s="663"/>
      <c r="C163" s="270"/>
      <c r="D163" s="664"/>
      <c r="E163" s="664"/>
      <c r="F163" s="638"/>
      <c r="G163" s="638"/>
      <c r="H163" s="638"/>
      <c r="I163" s="272"/>
      <c r="J163" s="670"/>
    </row>
    <row r="164" spans="2:10" s="628" customFormat="1" ht="18.600000000000001" customHeight="1">
      <c r="B164" s="663"/>
      <c r="C164" s="270" t="s">
        <v>821</v>
      </c>
      <c r="D164" s="664" t="s">
        <v>3</v>
      </c>
      <c r="E164" s="664"/>
      <c r="F164" s="638"/>
      <c r="G164" s="638"/>
      <c r="H164" s="638"/>
      <c r="I164" s="272">
        <f>I153</f>
        <v>0</v>
      </c>
      <c r="J164" s="648">
        <f>J161*0.22</f>
        <v>0</v>
      </c>
    </row>
    <row r="165" spans="2:10" s="628" customFormat="1" ht="13.5" thickBot="1">
      <c r="B165" s="663"/>
      <c r="C165" s="274"/>
      <c r="D165" s="275"/>
      <c r="E165" s="275"/>
      <c r="F165" s="665"/>
      <c r="G165" s="665"/>
      <c r="H165" s="665"/>
      <c r="I165" s="665"/>
      <c r="J165" s="647">
        <f>SUM(J161:J164)</f>
        <v>0</v>
      </c>
    </row>
    <row r="166" spans="2:10" ht="13.5" thickTop="1">
      <c r="C166" s="277"/>
      <c r="D166" s="32"/>
      <c r="E166" s="32"/>
      <c r="F166" s="32"/>
      <c r="G166" s="32"/>
      <c r="H166" s="32"/>
      <c r="I166" s="32"/>
      <c r="J166" s="278"/>
    </row>
    <row r="167" spans="2:10" ht="15.75" thickBot="1">
      <c r="C167" s="279"/>
      <c r="D167" s="280"/>
      <c r="E167" s="280"/>
      <c r="F167" s="280"/>
      <c r="G167" s="280"/>
      <c r="H167" s="281" t="s">
        <v>2</v>
      </c>
      <c r="I167" s="282">
        <f>SUM(I158:I166)</f>
        <v>0</v>
      </c>
      <c r="J167" s="282">
        <f>SUM(J158:J162)</f>
        <v>0</v>
      </c>
    </row>
    <row r="168" spans="2:10" ht="13.5" thickTop="1">
      <c r="C168" s="283"/>
      <c r="D168" s="30"/>
      <c r="G168" s="30"/>
      <c r="H168" s="30"/>
      <c r="I168" s="30"/>
    </row>
    <row r="169" spans="2:10">
      <c r="C169" s="277"/>
      <c r="D169" s="32" t="s">
        <v>37</v>
      </c>
      <c r="E169" s="32"/>
      <c r="F169" s="32"/>
      <c r="G169" s="32"/>
      <c r="H169" s="32"/>
      <c r="I169" s="284">
        <f>I167*0.22</f>
        <v>0</v>
      </c>
      <c r="J169" s="284">
        <f>J167*0.22</f>
        <v>0</v>
      </c>
    </row>
    <row r="170" spans="2:10">
      <c r="C170" s="277"/>
      <c r="D170" s="32"/>
      <c r="E170" s="32"/>
      <c r="F170" s="32"/>
      <c r="G170" s="32"/>
      <c r="H170" s="32"/>
      <c r="I170" s="278"/>
      <c r="J170" s="278"/>
    </row>
    <row r="171" spans="2:10" ht="15.75" thickBot="1">
      <c r="C171" s="279"/>
      <c r="D171" s="280"/>
      <c r="E171" s="280"/>
      <c r="F171" s="280"/>
      <c r="G171" s="280"/>
      <c r="H171" s="281" t="s">
        <v>38</v>
      </c>
      <c r="I171" s="282">
        <f>I169+I167</f>
        <v>0</v>
      </c>
      <c r="J171" s="282">
        <f>SUM(J167:J169)</f>
        <v>0</v>
      </c>
    </row>
    <row r="172" spans="2:10" ht="13.5" thickTop="1">
      <c r="C172" s="283"/>
      <c r="D172" s="30"/>
      <c r="G172" s="30"/>
      <c r="H172" s="30"/>
      <c r="I172" s="30"/>
    </row>
    <row r="173" spans="2:10">
      <c r="I173" s="269"/>
    </row>
    <row r="174" spans="2:10">
      <c r="I174" s="269"/>
    </row>
    <row r="175" spans="2:10">
      <c r="I175" s="269"/>
    </row>
    <row r="176" spans="2:10">
      <c r="I176" s="269"/>
    </row>
    <row r="177" spans="9:9">
      <c r="I177" s="269"/>
    </row>
    <row r="178" spans="9:9">
      <c r="I178" s="269"/>
    </row>
    <row r="179" spans="9:9">
      <c r="I179" s="269"/>
    </row>
    <row r="180" spans="9:9">
      <c r="I180" s="269"/>
    </row>
    <row r="181" spans="9:9">
      <c r="I181" s="269"/>
    </row>
    <row r="182" spans="9:9">
      <c r="I182" s="269"/>
    </row>
    <row r="183" spans="9:9">
      <c r="I183" s="269"/>
    </row>
    <row r="184" spans="9:9">
      <c r="I184" s="269"/>
    </row>
    <row r="185" spans="9:9">
      <c r="I185" s="269"/>
    </row>
    <row r="186" spans="9:9">
      <c r="I186" s="269"/>
    </row>
    <row r="187" spans="9:9">
      <c r="I187" s="269"/>
    </row>
    <row r="188" spans="9:9">
      <c r="I188" s="269"/>
    </row>
    <row r="189" spans="9:9">
      <c r="I189" s="269"/>
    </row>
    <row r="190" spans="9:9">
      <c r="I190" s="269"/>
    </row>
    <row r="191" spans="9:9">
      <c r="I191" s="269"/>
    </row>
    <row r="192" spans="9:9">
      <c r="I192" s="269"/>
    </row>
    <row r="193" spans="9:9">
      <c r="I193" s="269"/>
    </row>
    <row r="194" spans="9:9">
      <c r="I194" s="269"/>
    </row>
    <row r="195" spans="9:9">
      <c r="I195" s="269"/>
    </row>
    <row r="196" spans="9:9">
      <c r="I196" s="269"/>
    </row>
    <row r="197" spans="9:9">
      <c r="I197" s="269"/>
    </row>
    <row r="198" spans="9:9">
      <c r="I198" s="269"/>
    </row>
    <row r="199" spans="9:9">
      <c r="I199" s="269"/>
    </row>
    <row r="200" spans="9:9">
      <c r="I200" s="269"/>
    </row>
    <row r="201" spans="9:9">
      <c r="I201" s="269"/>
    </row>
    <row r="202" spans="9:9">
      <c r="I202" s="269"/>
    </row>
    <row r="203" spans="9:9">
      <c r="I203" s="269"/>
    </row>
    <row r="204" spans="9:9">
      <c r="I204" s="269"/>
    </row>
    <row r="205" spans="9:9">
      <c r="I205" s="269"/>
    </row>
    <row r="206" spans="9:9">
      <c r="I206" s="269"/>
    </row>
    <row r="207" spans="9:9">
      <c r="I207" s="269"/>
    </row>
    <row r="208" spans="9:9">
      <c r="I208" s="269"/>
    </row>
    <row r="209" spans="9:9">
      <c r="I209" s="269"/>
    </row>
    <row r="210" spans="9:9">
      <c r="I210" s="269"/>
    </row>
    <row r="211" spans="9:9">
      <c r="I211" s="269"/>
    </row>
    <row r="212" spans="9:9">
      <c r="I212" s="269"/>
    </row>
    <row r="213" spans="9:9">
      <c r="I213" s="269"/>
    </row>
    <row r="214" spans="9:9">
      <c r="I214" s="269"/>
    </row>
    <row r="215" spans="9:9">
      <c r="I215" s="269"/>
    </row>
    <row r="216" spans="9:9">
      <c r="I216" s="269"/>
    </row>
    <row r="217" spans="9:9">
      <c r="I217" s="269"/>
    </row>
    <row r="218" spans="9:9">
      <c r="I218" s="269"/>
    </row>
    <row r="219" spans="9:9">
      <c r="I219" s="269"/>
    </row>
    <row r="220" spans="9:9">
      <c r="I220" s="269"/>
    </row>
    <row r="221" spans="9:9">
      <c r="I221" s="269"/>
    </row>
    <row r="222" spans="9:9">
      <c r="I222" s="269"/>
    </row>
    <row r="223" spans="9:9">
      <c r="I223" s="269"/>
    </row>
    <row r="224" spans="9:9">
      <c r="I224" s="269"/>
    </row>
    <row r="225" spans="9:9">
      <c r="I225" s="269"/>
    </row>
    <row r="226" spans="9:9">
      <c r="I226" s="269"/>
    </row>
    <row r="227" spans="9:9">
      <c r="I227" s="269"/>
    </row>
    <row r="228" spans="9:9">
      <c r="I228" s="269"/>
    </row>
    <row r="229" spans="9:9">
      <c r="I229" s="269"/>
    </row>
    <row r="230" spans="9:9">
      <c r="I230" s="269"/>
    </row>
    <row r="231" spans="9:9">
      <c r="I231" s="269"/>
    </row>
    <row r="232" spans="9:9">
      <c r="I232" s="269"/>
    </row>
    <row r="233" spans="9:9">
      <c r="I233" s="269"/>
    </row>
    <row r="234" spans="9:9">
      <c r="I234" s="269"/>
    </row>
    <row r="235" spans="9:9">
      <c r="I235" s="269"/>
    </row>
    <row r="236" spans="9:9">
      <c r="I236" s="269"/>
    </row>
    <row r="237" spans="9:9">
      <c r="I237" s="269"/>
    </row>
    <row r="238" spans="9:9">
      <c r="I238" s="269"/>
    </row>
    <row r="239" spans="9:9">
      <c r="I239" s="269"/>
    </row>
    <row r="240" spans="9:9">
      <c r="I240" s="269"/>
    </row>
    <row r="241" spans="9:9">
      <c r="I241" s="269"/>
    </row>
    <row r="242" spans="9:9">
      <c r="I242" s="269"/>
    </row>
    <row r="243" spans="9:9">
      <c r="I243" s="269"/>
    </row>
  </sheetData>
  <mergeCells count="5">
    <mergeCell ref="C4:E4"/>
    <mergeCell ref="C21:E21"/>
    <mergeCell ref="C60:E60"/>
    <mergeCell ref="C116:E116"/>
    <mergeCell ref="C151:E151"/>
  </mergeCells>
  <pageMargins left="1.1811023622047245" right="0.51181102362204722" top="0.78740157480314965" bottom="0.78740157480314965" header="0.51181102362204722" footer="0.51181102362204722"/>
  <pageSetup paperSize="9" firstPageNumber="2" orientation="portrait" useFirstPageNumber="1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56" transitionEvaluation="1"/>
  <dimension ref="A1:N512"/>
  <sheetViews>
    <sheetView tabSelected="1" view="pageBreakPreview" topLeftCell="A56" zoomScaleNormal="100" zoomScaleSheetLayoutView="100" workbookViewId="0">
      <selection activeCell="K72" sqref="K72"/>
    </sheetView>
  </sheetViews>
  <sheetFormatPr defaultColWidth="13.7109375" defaultRowHeight="12.75"/>
  <cols>
    <col min="1" max="1" width="3.85546875" style="463" customWidth="1"/>
    <col min="2" max="2" width="1.42578125" style="464" customWidth="1"/>
    <col min="3" max="3" width="27.5703125" style="464" customWidth="1"/>
    <col min="4" max="4" width="12.28515625" style="463" customWidth="1"/>
    <col min="5" max="5" width="8.28515625" style="464" customWidth="1"/>
    <col min="6" max="6" width="1.42578125" style="464" customWidth="1"/>
    <col min="7" max="7" width="5.7109375" style="464" customWidth="1"/>
    <col min="8" max="8" width="2.42578125" style="464" customWidth="1"/>
    <col min="9" max="9" width="3.28515625" style="464" hidden="1" customWidth="1"/>
    <col min="10" max="10" width="5" style="463" hidden="1" customWidth="1"/>
    <col min="11" max="11" width="12.85546875" style="465" customWidth="1"/>
    <col min="12" max="12" width="1.140625" style="465" customWidth="1"/>
    <col min="13" max="13" width="20.140625" style="472" customWidth="1"/>
    <col min="14" max="14" width="17.42578125" style="464" customWidth="1"/>
    <col min="15" max="256" width="13.7109375" style="464"/>
    <col min="257" max="257" width="3.85546875" style="464" customWidth="1"/>
    <col min="258" max="258" width="1.42578125" style="464" customWidth="1"/>
    <col min="259" max="259" width="27.5703125" style="464" customWidth="1"/>
    <col min="260" max="260" width="12.28515625" style="464" customWidth="1"/>
    <col min="261" max="261" width="8.28515625" style="464" customWidth="1"/>
    <col min="262" max="262" width="1.42578125" style="464" customWidth="1"/>
    <col min="263" max="263" width="5.7109375" style="464" customWidth="1"/>
    <col min="264" max="264" width="2.42578125" style="464" customWidth="1"/>
    <col min="265" max="266" width="0" style="464" hidden="1" customWidth="1"/>
    <col min="267" max="267" width="12.85546875" style="464" customWidth="1"/>
    <col min="268" max="268" width="1.140625" style="464" customWidth="1"/>
    <col min="269" max="269" width="20.140625" style="464" customWidth="1"/>
    <col min="270" max="270" width="17.42578125" style="464" customWidth="1"/>
    <col min="271" max="512" width="13.7109375" style="464"/>
    <col min="513" max="513" width="3.85546875" style="464" customWidth="1"/>
    <col min="514" max="514" width="1.42578125" style="464" customWidth="1"/>
    <col min="515" max="515" width="27.5703125" style="464" customWidth="1"/>
    <col min="516" max="516" width="12.28515625" style="464" customWidth="1"/>
    <col min="517" max="517" width="8.28515625" style="464" customWidth="1"/>
    <col min="518" max="518" width="1.42578125" style="464" customWidth="1"/>
    <col min="519" max="519" width="5.7109375" style="464" customWidth="1"/>
    <col min="520" max="520" width="2.42578125" style="464" customWidth="1"/>
    <col min="521" max="522" width="0" style="464" hidden="1" customWidth="1"/>
    <col min="523" max="523" width="12.85546875" style="464" customWidth="1"/>
    <col min="524" max="524" width="1.140625" style="464" customWidth="1"/>
    <col min="525" max="525" width="20.140625" style="464" customWidth="1"/>
    <col min="526" max="526" width="17.42578125" style="464" customWidth="1"/>
    <col min="527" max="768" width="13.7109375" style="464"/>
    <col min="769" max="769" width="3.85546875" style="464" customWidth="1"/>
    <col min="770" max="770" width="1.42578125" style="464" customWidth="1"/>
    <col min="771" max="771" width="27.5703125" style="464" customWidth="1"/>
    <col min="772" max="772" width="12.28515625" style="464" customWidth="1"/>
    <col min="773" max="773" width="8.28515625" style="464" customWidth="1"/>
    <col min="774" max="774" width="1.42578125" style="464" customWidth="1"/>
    <col min="775" max="775" width="5.7109375" style="464" customWidth="1"/>
    <col min="776" max="776" width="2.42578125" style="464" customWidth="1"/>
    <col min="777" max="778" width="0" style="464" hidden="1" customWidth="1"/>
    <col min="779" max="779" width="12.85546875" style="464" customWidth="1"/>
    <col min="780" max="780" width="1.140625" style="464" customWidth="1"/>
    <col min="781" max="781" width="20.140625" style="464" customWidth="1"/>
    <col min="782" max="782" width="17.42578125" style="464" customWidth="1"/>
    <col min="783" max="1024" width="13.7109375" style="464"/>
    <col min="1025" max="1025" width="3.85546875" style="464" customWidth="1"/>
    <col min="1026" max="1026" width="1.42578125" style="464" customWidth="1"/>
    <col min="1027" max="1027" width="27.5703125" style="464" customWidth="1"/>
    <col min="1028" max="1028" width="12.28515625" style="464" customWidth="1"/>
    <col min="1029" max="1029" width="8.28515625" style="464" customWidth="1"/>
    <col min="1030" max="1030" width="1.42578125" style="464" customWidth="1"/>
    <col min="1031" max="1031" width="5.7109375" style="464" customWidth="1"/>
    <col min="1032" max="1032" width="2.42578125" style="464" customWidth="1"/>
    <col min="1033" max="1034" width="0" style="464" hidden="1" customWidth="1"/>
    <col min="1035" max="1035" width="12.85546875" style="464" customWidth="1"/>
    <col min="1036" max="1036" width="1.140625" style="464" customWidth="1"/>
    <col min="1037" max="1037" width="20.140625" style="464" customWidth="1"/>
    <col min="1038" max="1038" width="17.42578125" style="464" customWidth="1"/>
    <col min="1039" max="1280" width="13.7109375" style="464"/>
    <col min="1281" max="1281" width="3.85546875" style="464" customWidth="1"/>
    <col min="1282" max="1282" width="1.42578125" style="464" customWidth="1"/>
    <col min="1283" max="1283" width="27.5703125" style="464" customWidth="1"/>
    <col min="1284" max="1284" width="12.28515625" style="464" customWidth="1"/>
    <col min="1285" max="1285" width="8.28515625" style="464" customWidth="1"/>
    <col min="1286" max="1286" width="1.42578125" style="464" customWidth="1"/>
    <col min="1287" max="1287" width="5.7109375" style="464" customWidth="1"/>
    <col min="1288" max="1288" width="2.42578125" style="464" customWidth="1"/>
    <col min="1289" max="1290" width="0" style="464" hidden="1" customWidth="1"/>
    <col min="1291" max="1291" width="12.85546875" style="464" customWidth="1"/>
    <col min="1292" max="1292" width="1.140625" style="464" customWidth="1"/>
    <col min="1293" max="1293" width="20.140625" style="464" customWidth="1"/>
    <col min="1294" max="1294" width="17.42578125" style="464" customWidth="1"/>
    <col min="1295" max="1536" width="13.7109375" style="464"/>
    <col min="1537" max="1537" width="3.85546875" style="464" customWidth="1"/>
    <col min="1538" max="1538" width="1.42578125" style="464" customWidth="1"/>
    <col min="1539" max="1539" width="27.5703125" style="464" customWidth="1"/>
    <col min="1540" max="1540" width="12.28515625" style="464" customWidth="1"/>
    <col min="1541" max="1541" width="8.28515625" style="464" customWidth="1"/>
    <col min="1542" max="1542" width="1.42578125" style="464" customWidth="1"/>
    <col min="1543" max="1543" width="5.7109375" style="464" customWidth="1"/>
    <col min="1544" max="1544" width="2.42578125" style="464" customWidth="1"/>
    <col min="1545" max="1546" width="0" style="464" hidden="1" customWidth="1"/>
    <col min="1547" max="1547" width="12.85546875" style="464" customWidth="1"/>
    <col min="1548" max="1548" width="1.140625" style="464" customWidth="1"/>
    <col min="1549" max="1549" width="20.140625" style="464" customWidth="1"/>
    <col min="1550" max="1550" width="17.42578125" style="464" customWidth="1"/>
    <col min="1551" max="1792" width="13.7109375" style="464"/>
    <col min="1793" max="1793" width="3.85546875" style="464" customWidth="1"/>
    <col min="1794" max="1794" width="1.42578125" style="464" customWidth="1"/>
    <col min="1795" max="1795" width="27.5703125" style="464" customWidth="1"/>
    <col min="1796" max="1796" width="12.28515625" style="464" customWidth="1"/>
    <col min="1797" max="1797" width="8.28515625" style="464" customWidth="1"/>
    <col min="1798" max="1798" width="1.42578125" style="464" customWidth="1"/>
    <col min="1799" max="1799" width="5.7109375" style="464" customWidth="1"/>
    <col min="1800" max="1800" width="2.42578125" style="464" customWidth="1"/>
    <col min="1801" max="1802" width="0" style="464" hidden="1" customWidth="1"/>
    <col min="1803" max="1803" width="12.85546875" style="464" customWidth="1"/>
    <col min="1804" max="1804" width="1.140625" style="464" customWidth="1"/>
    <col min="1805" max="1805" width="20.140625" style="464" customWidth="1"/>
    <col min="1806" max="1806" width="17.42578125" style="464" customWidth="1"/>
    <col min="1807" max="2048" width="13.7109375" style="464"/>
    <col min="2049" max="2049" width="3.85546875" style="464" customWidth="1"/>
    <col min="2050" max="2050" width="1.42578125" style="464" customWidth="1"/>
    <col min="2051" max="2051" width="27.5703125" style="464" customWidth="1"/>
    <col min="2052" max="2052" width="12.28515625" style="464" customWidth="1"/>
    <col min="2053" max="2053" width="8.28515625" style="464" customWidth="1"/>
    <col min="2054" max="2054" width="1.42578125" style="464" customWidth="1"/>
    <col min="2055" max="2055" width="5.7109375" style="464" customWidth="1"/>
    <col min="2056" max="2056" width="2.42578125" style="464" customWidth="1"/>
    <col min="2057" max="2058" width="0" style="464" hidden="1" customWidth="1"/>
    <col min="2059" max="2059" width="12.85546875" style="464" customWidth="1"/>
    <col min="2060" max="2060" width="1.140625" style="464" customWidth="1"/>
    <col min="2061" max="2061" width="20.140625" style="464" customWidth="1"/>
    <col min="2062" max="2062" width="17.42578125" style="464" customWidth="1"/>
    <col min="2063" max="2304" width="13.7109375" style="464"/>
    <col min="2305" max="2305" width="3.85546875" style="464" customWidth="1"/>
    <col min="2306" max="2306" width="1.42578125" style="464" customWidth="1"/>
    <col min="2307" max="2307" width="27.5703125" style="464" customWidth="1"/>
    <col min="2308" max="2308" width="12.28515625" style="464" customWidth="1"/>
    <col min="2309" max="2309" width="8.28515625" style="464" customWidth="1"/>
    <col min="2310" max="2310" width="1.42578125" style="464" customWidth="1"/>
    <col min="2311" max="2311" width="5.7109375" style="464" customWidth="1"/>
    <col min="2312" max="2312" width="2.42578125" style="464" customWidth="1"/>
    <col min="2313" max="2314" width="0" style="464" hidden="1" customWidth="1"/>
    <col min="2315" max="2315" width="12.85546875" style="464" customWidth="1"/>
    <col min="2316" max="2316" width="1.140625" style="464" customWidth="1"/>
    <col min="2317" max="2317" width="20.140625" style="464" customWidth="1"/>
    <col min="2318" max="2318" width="17.42578125" style="464" customWidth="1"/>
    <col min="2319" max="2560" width="13.7109375" style="464"/>
    <col min="2561" max="2561" width="3.85546875" style="464" customWidth="1"/>
    <col min="2562" max="2562" width="1.42578125" style="464" customWidth="1"/>
    <col min="2563" max="2563" width="27.5703125" style="464" customWidth="1"/>
    <col min="2564" max="2564" width="12.28515625" style="464" customWidth="1"/>
    <col min="2565" max="2565" width="8.28515625" style="464" customWidth="1"/>
    <col min="2566" max="2566" width="1.42578125" style="464" customWidth="1"/>
    <col min="2567" max="2567" width="5.7109375" style="464" customWidth="1"/>
    <col min="2568" max="2568" width="2.42578125" style="464" customWidth="1"/>
    <col min="2569" max="2570" width="0" style="464" hidden="1" customWidth="1"/>
    <col min="2571" max="2571" width="12.85546875" style="464" customWidth="1"/>
    <col min="2572" max="2572" width="1.140625" style="464" customWidth="1"/>
    <col min="2573" max="2573" width="20.140625" style="464" customWidth="1"/>
    <col min="2574" max="2574" width="17.42578125" style="464" customWidth="1"/>
    <col min="2575" max="2816" width="13.7109375" style="464"/>
    <col min="2817" max="2817" width="3.85546875" style="464" customWidth="1"/>
    <col min="2818" max="2818" width="1.42578125" style="464" customWidth="1"/>
    <col min="2819" max="2819" width="27.5703125" style="464" customWidth="1"/>
    <col min="2820" max="2820" width="12.28515625" style="464" customWidth="1"/>
    <col min="2821" max="2821" width="8.28515625" style="464" customWidth="1"/>
    <col min="2822" max="2822" width="1.42578125" style="464" customWidth="1"/>
    <col min="2823" max="2823" width="5.7109375" style="464" customWidth="1"/>
    <col min="2824" max="2824" width="2.42578125" style="464" customWidth="1"/>
    <col min="2825" max="2826" width="0" style="464" hidden="1" customWidth="1"/>
    <col min="2827" max="2827" width="12.85546875" style="464" customWidth="1"/>
    <col min="2828" max="2828" width="1.140625" style="464" customWidth="1"/>
    <col min="2829" max="2829" width="20.140625" style="464" customWidth="1"/>
    <col min="2830" max="2830" width="17.42578125" style="464" customWidth="1"/>
    <col min="2831" max="3072" width="13.7109375" style="464"/>
    <col min="3073" max="3073" width="3.85546875" style="464" customWidth="1"/>
    <col min="3074" max="3074" width="1.42578125" style="464" customWidth="1"/>
    <col min="3075" max="3075" width="27.5703125" style="464" customWidth="1"/>
    <col min="3076" max="3076" width="12.28515625" style="464" customWidth="1"/>
    <col min="3077" max="3077" width="8.28515625" style="464" customWidth="1"/>
    <col min="3078" max="3078" width="1.42578125" style="464" customWidth="1"/>
    <col min="3079" max="3079" width="5.7109375" style="464" customWidth="1"/>
    <col min="3080" max="3080" width="2.42578125" style="464" customWidth="1"/>
    <col min="3081" max="3082" width="0" style="464" hidden="1" customWidth="1"/>
    <col min="3083" max="3083" width="12.85546875" style="464" customWidth="1"/>
    <col min="3084" max="3084" width="1.140625" style="464" customWidth="1"/>
    <col min="3085" max="3085" width="20.140625" style="464" customWidth="1"/>
    <col min="3086" max="3086" width="17.42578125" style="464" customWidth="1"/>
    <col min="3087" max="3328" width="13.7109375" style="464"/>
    <col min="3329" max="3329" width="3.85546875" style="464" customWidth="1"/>
    <col min="3330" max="3330" width="1.42578125" style="464" customWidth="1"/>
    <col min="3331" max="3331" width="27.5703125" style="464" customWidth="1"/>
    <col min="3332" max="3332" width="12.28515625" style="464" customWidth="1"/>
    <col min="3333" max="3333" width="8.28515625" style="464" customWidth="1"/>
    <col min="3334" max="3334" width="1.42578125" style="464" customWidth="1"/>
    <col min="3335" max="3335" width="5.7109375" style="464" customWidth="1"/>
    <col min="3336" max="3336" width="2.42578125" style="464" customWidth="1"/>
    <col min="3337" max="3338" width="0" style="464" hidden="1" customWidth="1"/>
    <col min="3339" max="3339" width="12.85546875" style="464" customWidth="1"/>
    <col min="3340" max="3340" width="1.140625" style="464" customWidth="1"/>
    <col min="3341" max="3341" width="20.140625" style="464" customWidth="1"/>
    <col min="3342" max="3342" width="17.42578125" style="464" customWidth="1"/>
    <col min="3343" max="3584" width="13.7109375" style="464"/>
    <col min="3585" max="3585" width="3.85546875" style="464" customWidth="1"/>
    <col min="3586" max="3586" width="1.42578125" style="464" customWidth="1"/>
    <col min="3587" max="3587" width="27.5703125" style="464" customWidth="1"/>
    <col min="3588" max="3588" width="12.28515625" style="464" customWidth="1"/>
    <col min="3589" max="3589" width="8.28515625" style="464" customWidth="1"/>
    <col min="3590" max="3590" width="1.42578125" style="464" customWidth="1"/>
    <col min="3591" max="3591" width="5.7109375" style="464" customWidth="1"/>
    <col min="3592" max="3592" width="2.42578125" style="464" customWidth="1"/>
    <col min="3593" max="3594" width="0" style="464" hidden="1" customWidth="1"/>
    <col min="3595" max="3595" width="12.85546875" style="464" customWidth="1"/>
    <col min="3596" max="3596" width="1.140625" style="464" customWidth="1"/>
    <col min="3597" max="3597" width="20.140625" style="464" customWidth="1"/>
    <col min="3598" max="3598" width="17.42578125" style="464" customWidth="1"/>
    <col min="3599" max="3840" width="13.7109375" style="464"/>
    <col min="3841" max="3841" width="3.85546875" style="464" customWidth="1"/>
    <col min="3842" max="3842" width="1.42578125" style="464" customWidth="1"/>
    <col min="3843" max="3843" width="27.5703125" style="464" customWidth="1"/>
    <col min="3844" max="3844" width="12.28515625" style="464" customWidth="1"/>
    <col min="3845" max="3845" width="8.28515625" style="464" customWidth="1"/>
    <col min="3846" max="3846" width="1.42578125" style="464" customWidth="1"/>
    <col min="3847" max="3847" width="5.7109375" style="464" customWidth="1"/>
    <col min="3848" max="3848" width="2.42578125" style="464" customWidth="1"/>
    <col min="3849" max="3850" width="0" style="464" hidden="1" customWidth="1"/>
    <col min="3851" max="3851" width="12.85546875" style="464" customWidth="1"/>
    <col min="3852" max="3852" width="1.140625" style="464" customWidth="1"/>
    <col min="3853" max="3853" width="20.140625" style="464" customWidth="1"/>
    <col min="3854" max="3854" width="17.42578125" style="464" customWidth="1"/>
    <col min="3855" max="4096" width="13.7109375" style="464"/>
    <col min="4097" max="4097" width="3.85546875" style="464" customWidth="1"/>
    <col min="4098" max="4098" width="1.42578125" style="464" customWidth="1"/>
    <col min="4099" max="4099" width="27.5703125" style="464" customWidth="1"/>
    <col min="4100" max="4100" width="12.28515625" style="464" customWidth="1"/>
    <col min="4101" max="4101" width="8.28515625" style="464" customWidth="1"/>
    <col min="4102" max="4102" width="1.42578125" style="464" customWidth="1"/>
    <col min="4103" max="4103" width="5.7109375" style="464" customWidth="1"/>
    <col min="4104" max="4104" width="2.42578125" style="464" customWidth="1"/>
    <col min="4105" max="4106" width="0" style="464" hidden="1" customWidth="1"/>
    <col min="4107" max="4107" width="12.85546875" style="464" customWidth="1"/>
    <col min="4108" max="4108" width="1.140625" style="464" customWidth="1"/>
    <col min="4109" max="4109" width="20.140625" style="464" customWidth="1"/>
    <col min="4110" max="4110" width="17.42578125" style="464" customWidth="1"/>
    <col min="4111" max="4352" width="13.7109375" style="464"/>
    <col min="4353" max="4353" width="3.85546875" style="464" customWidth="1"/>
    <col min="4354" max="4354" width="1.42578125" style="464" customWidth="1"/>
    <col min="4355" max="4355" width="27.5703125" style="464" customWidth="1"/>
    <col min="4356" max="4356" width="12.28515625" style="464" customWidth="1"/>
    <col min="4357" max="4357" width="8.28515625" style="464" customWidth="1"/>
    <col min="4358" max="4358" width="1.42578125" style="464" customWidth="1"/>
    <col min="4359" max="4359" width="5.7109375" style="464" customWidth="1"/>
    <col min="4360" max="4360" width="2.42578125" style="464" customWidth="1"/>
    <col min="4361" max="4362" width="0" style="464" hidden="1" customWidth="1"/>
    <col min="4363" max="4363" width="12.85546875" style="464" customWidth="1"/>
    <col min="4364" max="4364" width="1.140625" style="464" customWidth="1"/>
    <col min="4365" max="4365" width="20.140625" style="464" customWidth="1"/>
    <col min="4366" max="4366" width="17.42578125" style="464" customWidth="1"/>
    <col min="4367" max="4608" width="13.7109375" style="464"/>
    <col min="4609" max="4609" width="3.85546875" style="464" customWidth="1"/>
    <col min="4610" max="4610" width="1.42578125" style="464" customWidth="1"/>
    <col min="4611" max="4611" width="27.5703125" style="464" customWidth="1"/>
    <col min="4612" max="4612" width="12.28515625" style="464" customWidth="1"/>
    <col min="4613" max="4613" width="8.28515625" style="464" customWidth="1"/>
    <col min="4614" max="4614" width="1.42578125" style="464" customWidth="1"/>
    <col min="4615" max="4615" width="5.7109375" style="464" customWidth="1"/>
    <col min="4616" max="4616" width="2.42578125" style="464" customWidth="1"/>
    <col min="4617" max="4618" width="0" style="464" hidden="1" customWidth="1"/>
    <col min="4619" max="4619" width="12.85546875" style="464" customWidth="1"/>
    <col min="4620" max="4620" width="1.140625" style="464" customWidth="1"/>
    <col min="4621" max="4621" width="20.140625" style="464" customWidth="1"/>
    <col min="4622" max="4622" width="17.42578125" style="464" customWidth="1"/>
    <col min="4623" max="4864" width="13.7109375" style="464"/>
    <col min="4865" max="4865" width="3.85546875" style="464" customWidth="1"/>
    <col min="4866" max="4866" width="1.42578125" style="464" customWidth="1"/>
    <col min="4867" max="4867" width="27.5703125" style="464" customWidth="1"/>
    <col min="4868" max="4868" width="12.28515625" style="464" customWidth="1"/>
    <col min="4869" max="4869" width="8.28515625" style="464" customWidth="1"/>
    <col min="4870" max="4870" width="1.42578125" style="464" customWidth="1"/>
    <col min="4871" max="4871" width="5.7109375" style="464" customWidth="1"/>
    <col min="4872" max="4872" width="2.42578125" style="464" customWidth="1"/>
    <col min="4873" max="4874" width="0" style="464" hidden="1" customWidth="1"/>
    <col min="4875" max="4875" width="12.85546875" style="464" customWidth="1"/>
    <col min="4876" max="4876" width="1.140625" style="464" customWidth="1"/>
    <col min="4877" max="4877" width="20.140625" style="464" customWidth="1"/>
    <col min="4878" max="4878" width="17.42578125" style="464" customWidth="1"/>
    <col min="4879" max="5120" width="13.7109375" style="464"/>
    <col min="5121" max="5121" width="3.85546875" style="464" customWidth="1"/>
    <col min="5122" max="5122" width="1.42578125" style="464" customWidth="1"/>
    <col min="5123" max="5123" width="27.5703125" style="464" customWidth="1"/>
    <col min="5124" max="5124" width="12.28515625" style="464" customWidth="1"/>
    <col min="5125" max="5125" width="8.28515625" style="464" customWidth="1"/>
    <col min="5126" max="5126" width="1.42578125" style="464" customWidth="1"/>
    <col min="5127" max="5127" width="5.7109375" style="464" customWidth="1"/>
    <col min="5128" max="5128" width="2.42578125" style="464" customWidth="1"/>
    <col min="5129" max="5130" width="0" style="464" hidden="1" customWidth="1"/>
    <col min="5131" max="5131" width="12.85546875" style="464" customWidth="1"/>
    <col min="5132" max="5132" width="1.140625" style="464" customWidth="1"/>
    <col min="5133" max="5133" width="20.140625" style="464" customWidth="1"/>
    <col min="5134" max="5134" width="17.42578125" style="464" customWidth="1"/>
    <col min="5135" max="5376" width="13.7109375" style="464"/>
    <col min="5377" max="5377" width="3.85546875" style="464" customWidth="1"/>
    <col min="5378" max="5378" width="1.42578125" style="464" customWidth="1"/>
    <col min="5379" max="5379" width="27.5703125" style="464" customWidth="1"/>
    <col min="5380" max="5380" width="12.28515625" style="464" customWidth="1"/>
    <col min="5381" max="5381" width="8.28515625" style="464" customWidth="1"/>
    <col min="5382" max="5382" width="1.42578125" style="464" customWidth="1"/>
    <col min="5383" max="5383" width="5.7109375" style="464" customWidth="1"/>
    <col min="5384" max="5384" width="2.42578125" style="464" customWidth="1"/>
    <col min="5385" max="5386" width="0" style="464" hidden="1" customWidth="1"/>
    <col min="5387" max="5387" width="12.85546875" style="464" customWidth="1"/>
    <col min="5388" max="5388" width="1.140625" style="464" customWidth="1"/>
    <col min="5389" max="5389" width="20.140625" style="464" customWidth="1"/>
    <col min="5390" max="5390" width="17.42578125" style="464" customWidth="1"/>
    <col min="5391" max="5632" width="13.7109375" style="464"/>
    <col min="5633" max="5633" width="3.85546875" style="464" customWidth="1"/>
    <col min="5634" max="5634" width="1.42578125" style="464" customWidth="1"/>
    <col min="5635" max="5635" width="27.5703125" style="464" customWidth="1"/>
    <col min="5636" max="5636" width="12.28515625" style="464" customWidth="1"/>
    <col min="5637" max="5637" width="8.28515625" style="464" customWidth="1"/>
    <col min="5638" max="5638" width="1.42578125" style="464" customWidth="1"/>
    <col min="5639" max="5639" width="5.7109375" style="464" customWidth="1"/>
    <col min="5640" max="5640" width="2.42578125" style="464" customWidth="1"/>
    <col min="5641" max="5642" width="0" style="464" hidden="1" customWidth="1"/>
    <col min="5643" max="5643" width="12.85546875" style="464" customWidth="1"/>
    <col min="5644" max="5644" width="1.140625" style="464" customWidth="1"/>
    <col min="5645" max="5645" width="20.140625" style="464" customWidth="1"/>
    <col min="5646" max="5646" width="17.42578125" style="464" customWidth="1"/>
    <col min="5647" max="5888" width="13.7109375" style="464"/>
    <col min="5889" max="5889" width="3.85546875" style="464" customWidth="1"/>
    <col min="5890" max="5890" width="1.42578125" style="464" customWidth="1"/>
    <col min="5891" max="5891" width="27.5703125" style="464" customWidth="1"/>
    <col min="5892" max="5892" width="12.28515625" style="464" customWidth="1"/>
    <col min="5893" max="5893" width="8.28515625" style="464" customWidth="1"/>
    <col min="5894" max="5894" width="1.42578125" style="464" customWidth="1"/>
    <col min="5895" max="5895" width="5.7109375" style="464" customWidth="1"/>
    <col min="5896" max="5896" width="2.42578125" style="464" customWidth="1"/>
    <col min="5897" max="5898" width="0" style="464" hidden="1" customWidth="1"/>
    <col min="5899" max="5899" width="12.85546875" style="464" customWidth="1"/>
    <col min="5900" max="5900" width="1.140625" style="464" customWidth="1"/>
    <col min="5901" max="5901" width="20.140625" style="464" customWidth="1"/>
    <col min="5902" max="5902" width="17.42578125" style="464" customWidth="1"/>
    <col min="5903" max="6144" width="13.7109375" style="464"/>
    <col min="6145" max="6145" width="3.85546875" style="464" customWidth="1"/>
    <col min="6146" max="6146" width="1.42578125" style="464" customWidth="1"/>
    <col min="6147" max="6147" width="27.5703125" style="464" customWidth="1"/>
    <col min="6148" max="6148" width="12.28515625" style="464" customWidth="1"/>
    <col min="6149" max="6149" width="8.28515625" style="464" customWidth="1"/>
    <col min="6150" max="6150" width="1.42578125" style="464" customWidth="1"/>
    <col min="6151" max="6151" width="5.7109375" style="464" customWidth="1"/>
    <col min="6152" max="6152" width="2.42578125" style="464" customWidth="1"/>
    <col min="6153" max="6154" width="0" style="464" hidden="1" customWidth="1"/>
    <col min="6155" max="6155" width="12.85546875" style="464" customWidth="1"/>
    <col min="6156" max="6156" width="1.140625" style="464" customWidth="1"/>
    <col min="6157" max="6157" width="20.140625" style="464" customWidth="1"/>
    <col min="6158" max="6158" width="17.42578125" style="464" customWidth="1"/>
    <col min="6159" max="6400" width="13.7109375" style="464"/>
    <col min="6401" max="6401" width="3.85546875" style="464" customWidth="1"/>
    <col min="6402" max="6402" width="1.42578125" style="464" customWidth="1"/>
    <col min="6403" max="6403" width="27.5703125" style="464" customWidth="1"/>
    <col min="6404" max="6404" width="12.28515625" style="464" customWidth="1"/>
    <col min="6405" max="6405" width="8.28515625" style="464" customWidth="1"/>
    <col min="6406" max="6406" width="1.42578125" style="464" customWidth="1"/>
    <col min="6407" max="6407" width="5.7109375" style="464" customWidth="1"/>
    <col min="6408" max="6408" width="2.42578125" style="464" customWidth="1"/>
    <col min="6409" max="6410" width="0" style="464" hidden="1" customWidth="1"/>
    <col min="6411" max="6411" width="12.85546875" style="464" customWidth="1"/>
    <col min="6412" max="6412" width="1.140625" style="464" customWidth="1"/>
    <col min="6413" max="6413" width="20.140625" style="464" customWidth="1"/>
    <col min="6414" max="6414" width="17.42578125" style="464" customWidth="1"/>
    <col min="6415" max="6656" width="13.7109375" style="464"/>
    <col min="6657" max="6657" width="3.85546875" style="464" customWidth="1"/>
    <col min="6658" max="6658" width="1.42578125" style="464" customWidth="1"/>
    <col min="6659" max="6659" width="27.5703125" style="464" customWidth="1"/>
    <col min="6660" max="6660" width="12.28515625" style="464" customWidth="1"/>
    <col min="6661" max="6661" width="8.28515625" style="464" customWidth="1"/>
    <col min="6662" max="6662" width="1.42578125" style="464" customWidth="1"/>
    <col min="6663" max="6663" width="5.7109375" style="464" customWidth="1"/>
    <col min="6664" max="6664" width="2.42578125" style="464" customWidth="1"/>
    <col min="6665" max="6666" width="0" style="464" hidden="1" customWidth="1"/>
    <col min="6667" max="6667" width="12.85546875" style="464" customWidth="1"/>
    <col min="6668" max="6668" width="1.140625" style="464" customWidth="1"/>
    <col min="6669" max="6669" width="20.140625" style="464" customWidth="1"/>
    <col min="6670" max="6670" width="17.42578125" style="464" customWidth="1"/>
    <col min="6671" max="6912" width="13.7109375" style="464"/>
    <col min="6913" max="6913" width="3.85546875" style="464" customWidth="1"/>
    <col min="6914" max="6914" width="1.42578125" style="464" customWidth="1"/>
    <col min="6915" max="6915" width="27.5703125" style="464" customWidth="1"/>
    <col min="6916" max="6916" width="12.28515625" style="464" customWidth="1"/>
    <col min="6917" max="6917" width="8.28515625" style="464" customWidth="1"/>
    <col min="6918" max="6918" width="1.42578125" style="464" customWidth="1"/>
    <col min="6919" max="6919" width="5.7109375" style="464" customWidth="1"/>
    <col min="6920" max="6920" width="2.42578125" style="464" customWidth="1"/>
    <col min="6921" max="6922" width="0" style="464" hidden="1" customWidth="1"/>
    <col min="6923" max="6923" width="12.85546875" style="464" customWidth="1"/>
    <col min="6924" max="6924" width="1.140625" style="464" customWidth="1"/>
    <col min="6925" max="6925" width="20.140625" style="464" customWidth="1"/>
    <col min="6926" max="6926" width="17.42578125" style="464" customWidth="1"/>
    <col min="6927" max="7168" width="13.7109375" style="464"/>
    <col min="7169" max="7169" width="3.85546875" style="464" customWidth="1"/>
    <col min="7170" max="7170" width="1.42578125" style="464" customWidth="1"/>
    <col min="7171" max="7171" width="27.5703125" style="464" customWidth="1"/>
    <col min="7172" max="7172" width="12.28515625" style="464" customWidth="1"/>
    <col min="7173" max="7173" width="8.28515625" style="464" customWidth="1"/>
    <col min="7174" max="7174" width="1.42578125" style="464" customWidth="1"/>
    <col min="7175" max="7175" width="5.7109375" style="464" customWidth="1"/>
    <col min="7176" max="7176" width="2.42578125" style="464" customWidth="1"/>
    <col min="7177" max="7178" width="0" style="464" hidden="1" customWidth="1"/>
    <col min="7179" max="7179" width="12.85546875" style="464" customWidth="1"/>
    <col min="7180" max="7180" width="1.140625" style="464" customWidth="1"/>
    <col min="7181" max="7181" width="20.140625" style="464" customWidth="1"/>
    <col min="7182" max="7182" width="17.42578125" style="464" customWidth="1"/>
    <col min="7183" max="7424" width="13.7109375" style="464"/>
    <col min="7425" max="7425" width="3.85546875" style="464" customWidth="1"/>
    <col min="7426" max="7426" width="1.42578125" style="464" customWidth="1"/>
    <col min="7427" max="7427" width="27.5703125" style="464" customWidth="1"/>
    <col min="7428" max="7428" width="12.28515625" style="464" customWidth="1"/>
    <col min="7429" max="7429" width="8.28515625" style="464" customWidth="1"/>
    <col min="7430" max="7430" width="1.42578125" style="464" customWidth="1"/>
    <col min="7431" max="7431" width="5.7109375" style="464" customWidth="1"/>
    <col min="7432" max="7432" width="2.42578125" style="464" customWidth="1"/>
    <col min="7433" max="7434" width="0" style="464" hidden="1" customWidth="1"/>
    <col min="7435" max="7435" width="12.85546875" style="464" customWidth="1"/>
    <col min="7436" max="7436" width="1.140625" style="464" customWidth="1"/>
    <col min="7437" max="7437" width="20.140625" style="464" customWidth="1"/>
    <col min="7438" max="7438" width="17.42578125" style="464" customWidth="1"/>
    <col min="7439" max="7680" width="13.7109375" style="464"/>
    <col min="7681" max="7681" width="3.85546875" style="464" customWidth="1"/>
    <col min="7682" max="7682" width="1.42578125" style="464" customWidth="1"/>
    <col min="7683" max="7683" width="27.5703125" style="464" customWidth="1"/>
    <col min="7684" max="7684" width="12.28515625" style="464" customWidth="1"/>
    <col min="7685" max="7685" width="8.28515625" style="464" customWidth="1"/>
    <col min="7686" max="7686" width="1.42578125" style="464" customWidth="1"/>
    <col min="7687" max="7687" width="5.7109375" style="464" customWidth="1"/>
    <col min="7688" max="7688" width="2.42578125" style="464" customWidth="1"/>
    <col min="7689" max="7690" width="0" style="464" hidden="1" customWidth="1"/>
    <col min="7691" max="7691" width="12.85546875" style="464" customWidth="1"/>
    <col min="7692" max="7692" width="1.140625" style="464" customWidth="1"/>
    <col min="7693" max="7693" width="20.140625" style="464" customWidth="1"/>
    <col min="7694" max="7694" width="17.42578125" style="464" customWidth="1"/>
    <col min="7695" max="7936" width="13.7109375" style="464"/>
    <col min="7937" max="7937" width="3.85546875" style="464" customWidth="1"/>
    <col min="7938" max="7938" width="1.42578125" style="464" customWidth="1"/>
    <col min="7939" max="7939" width="27.5703125" style="464" customWidth="1"/>
    <col min="7940" max="7940" width="12.28515625" style="464" customWidth="1"/>
    <col min="7941" max="7941" width="8.28515625" style="464" customWidth="1"/>
    <col min="7942" max="7942" width="1.42578125" style="464" customWidth="1"/>
    <col min="7943" max="7943" width="5.7109375" style="464" customWidth="1"/>
    <col min="7944" max="7944" width="2.42578125" style="464" customWidth="1"/>
    <col min="7945" max="7946" width="0" style="464" hidden="1" customWidth="1"/>
    <col min="7947" max="7947" width="12.85546875" style="464" customWidth="1"/>
    <col min="7948" max="7948" width="1.140625" style="464" customWidth="1"/>
    <col min="7949" max="7949" width="20.140625" style="464" customWidth="1"/>
    <col min="7950" max="7950" width="17.42578125" style="464" customWidth="1"/>
    <col min="7951" max="8192" width="13.7109375" style="464"/>
    <col min="8193" max="8193" width="3.85546875" style="464" customWidth="1"/>
    <col min="8194" max="8194" width="1.42578125" style="464" customWidth="1"/>
    <col min="8195" max="8195" width="27.5703125" style="464" customWidth="1"/>
    <col min="8196" max="8196" width="12.28515625" style="464" customWidth="1"/>
    <col min="8197" max="8197" width="8.28515625" style="464" customWidth="1"/>
    <col min="8198" max="8198" width="1.42578125" style="464" customWidth="1"/>
    <col min="8199" max="8199" width="5.7109375" style="464" customWidth="1"/>
    <col min="8200" max="8200" width="2.42578125" style="464" customWidth="1"/>
    <col min="8201" max="8202" width="0" style="464" hidden="1" customWidth="1"/>
    <col min="8203" max="8203" width="12.85546875" style="464" customWidth="1"/>
    <col min="8204" max="8204" width="1.140625" style="464" customWidth="1"/>
    <col min="8205" max="8205" width="20.140625" style="464" customWidth="1"/>
    <col min="8206" max="8206" width="17.42578125" style="464" customWidth="1"/>
    <col min="8207" max="8448" width="13.7109375" style="464"/>
    <col min="8449" max="8449" width="3.85546875" style="464" customWidth="1"/>
    <col min="8450" max="8450" width="1.42578125" style="464" customWidth="1"/>
    <col min="8451" max="8451" width="27.5703125" style="464" customWidth="1"/>
    <col min="8452" max="8452" width="12.28515625" style="464" customWidth="1"/>
    <col min="8453" max="8453" width="8.28515625" style="464" customWidth="1"/>
    <col min="8454" max="8454" width="1.42578125" style="464" customWidth="1"/>
    <col min="8455" max="8455" width="5.7109375" style="464" customWidth="1"/>
    <col min="8456" max="8456" width="2.42578125" style="464" customWidth="1"/>
    <col min="8457" max="8458" width="0" style="464" hidden="1" customWidth="1"/>
    <col min="8459" max="8459" width="12.85546875" style="464" customWidth="1"/>
    <col min="8460" max="8460" width="1.140625" style="464" customWidth="1"/>
    <col min="8461" max="8461" width="20.140625" style="464" customWidth="1"/>
    <col min="8462" max="8462" width="17.42578125" style="464" customWidth="1"/>
    <col min="8463" max="8704" width="13.7109375" style="464"/>
    <col min="8705" max="8705" width="3.85546875" style="464" customWidth="1"/>
    <col min="8706" max="8706" width="1.42578125" style="464" customWidth="1"/>
    <col min="8707" max="8707" width="27.5703125" style="464" customWidth="1"/>
    <col min="8708" max="8708" width="12.28515625" style="464" customWidth="1"/>
    <col min="8709" max="8709" width="8.28515625" style="464" customWidth="1"/>
    <col min="8710" max="8710" width="1.42578125" style="464" customWidth="1"/>
    <col min="8711" max="8711" width="5.7109375" style="464" customWidth="1"/>
    <col min="8712" max="8712" width="2.42578125" style="464" customWidth="1"/>
    <col min="8713" max="8714" width="0" style="464" hidden="1" customWidth="1"/>
    <col min="8715" max="8715" width="12.85546875" style="464" customWidth="1"/>
    <col min="8716" max="8716" width="1.140625" style="464" customWidth="1"/>
    <col min="8717" max="8717" width="20.140625" style="464" customWidth="1"/>
    <col min="8718" max="8718" width="17.42578125" style="464" customWidth="1"/>
    <col min="8719" max="8960" width="13.7109375" style="464"/>
    <col min="8961" max="8961" width="3.85546875" style="464" customWidth="1"/>
    <col min="8962" max="8962" width="1.42578125" style="464" customWidth="1"/>
    <col min="8963" max="8963" width="27.5703125" style="464" customWidth="1"/>
    <col min="8964" max="8964" width="12.28515625" style="464" customWidth="1"/>
    <col min="8965" max="8965" width="8.28515625" style="464" customWidth="1"/>
    <col min="8966" max="8966" width="1.42578125" style="464" customWidth="1"/>
    <col min="8967" max="8967" width="5.7109375" style="464" customWidth="1"/>
    <col min="8968" max="8968" width="2.42578125" style="464" customWidth="1"/>
    <col min="8969" max="8970" width="0" style="464" hidden="1" customWidth="1"/>
    <col min="8971" max="8971" width="12.85546875" style="464" customWidth="1"/>
    <col min="8972" max="8972" width="1.140625" style="464" customWidth="1"/>
    <col min="8973" max="8973" width="20.140625" style="464" customWidth="1"/>
    <col min="8974" max="8974" width="17.42578125" style="464" customWidth="1"/>
    <col min="8975" max="9216" width="13.7109375" style="464"/>
    <col min="9217" max="9217" width="3.85546875" style="464" customWidth="1"/>
    <col min="9218" max="9218" width="1.42578125" style="464" customWidth="1"/>
    <col min="9219" max="9219" width="27.5703125" style="464" customWidth="1"/>
    <col min="9220" max="9220" width="12.28515625" style="464" customWidth="1"/>
    <col min="9221" max="9221" width="8.28515625" style="464" customWidth="1"/>
    <col min="9222" max="9222" width="1.42578125" style="464" customWidth="1"/>
    <col min="9223" max="9223" width="5.7109375" style="464" customWidth="1"/>
    <col min="9224" max="9224" width="2.42578125" style="464" customWidth="1"/>
    <col min="9225" max="9226" width="0" style="464" hidden="1" customWidth="1"/>
    <col min="9227" max="9227" width="12.85546875" style="464" customWidth="1"/>
    <col min="9228" max="9228" width="1.140625" style="464" customWidth="1"/>
    <col min="9229" max="9229" width="20.140625" style="464" customWidth="1"/>
    <col min="9230" max="9230" width="17.42578125" style="464" customWidth="1"/>
    <col min="9231" max="9472" width="13.7109375" style="464"/>
    <col min="9473" max="9473" width="3.85546875" style="464" customWidth="1"/>
    <col min="9474" max="9474" width="1.42578125" style="464" customWidth="1"/>
    <col min="9475" max="9475" width="27.5703125" style="464" customWidth="1"/>
    <col min="9476" max="9476" width="12.28515625" style="464" customWidth="1"/>
    <col min="9477" max="9477" width="8.28515625" style="464" customWidth="1"/>
    <col min="9478" max="9478" width="1.42578125" style="464" customWidth="1"/>
    <col min="9479" max="9479" width="5.7109375" style="464" customWidth="1"/>
    <col min="9480" max="9480" width="2.42578125" style="464" customWidth="1"/>
    <col min="9481" max="9482" width="0" style="464" hidden="1" customWidth="1"/>
    <col min="9483" max="9483" width="12.85546875" style="464" customWidth="1"/>
    <col min="9484" max="9484" width="1.140625" style="464" customWidth="1"/>
    <col min="9485" max="9485" width="20.140625" style="464" customWidth="1"/>
    <col min="9486" max="9486" width="17.42578125" style="464" customWidth="1"/>
    <col min="9487" max="9728" width="13.7109375" style="464"/>
    <col min="9729" max="9729" width="3.85546875" style="464" customWidth="1"/>
    <col min="9730" max="9730" width="1.42578125" style="464" customWidth="1"/>
    <col min="9731" max="9731" width="27.5703125" style="464" customWidth="1"/>
    <col min="9732" max="9732" width="12.28515625" style="464" customWidth="1"/>
    <col min="9733" max="9733" width="8.28515625" style="464" customWidth="1"/>
    <col min="9734" max="9734" width="1.42578125" style="464" customWidth="1"/>
    <col min="9735" max="9735" width="5.7109375" style="464" customWidth="1"/>
    <col min="9736" max="9736" width="2.42578125" style="464" customWidth="1"/>
    <col min="9737" max="9738" width="0" style="464" hidden="1" customWidth="1"/>
    <col min="9739" max="9739" width="12.85546875" style="464" customWidth="1"/>
    <col min="9740" max="9740" width="1.140625" style="464" customWidth="1"/>
    <col min="9741" max="9741" width="20.140625" style="464" customWidth="1"/>
    <col min="9742" max="9742" width="17.42578125" style="464" customWidth="1"/>
    <col min="9743" max="9984" width="13.7109375" style="464"/>
    <col min="9985" max="9985" width="3.85546875" style="464" customWidth="1"/>
    <col min="9986" max="9986" width="1.42578125" style="464" customWidth="1"/>
    <col min="9987" max="9987" width="27.5703125" style="464" customWidth="1"/>
    <col min="9988" max="9988" width="12.28515625" style="464" customWidth="1"/>
    <col min="9989" max="9989" width="8.28515625" style="464" customWidth="1"/>
    <col min="9990" max="9990" width="1.42578125" style="464" customWidth="1"/>
    <col min="9991" max="9991" width="5.7109375" style="464" customWidth="1"/>
    <col min="9992" max="9992" width="2.42578125" style="464" customWidth="1"/>
    <col min="9993" max="9994" width="0" style="464" hidden="1" customWidth="1"/>
    <col min="9995" max="9995" width="12.85546875" style="464" customWidth="1"/>
    <col min="9996" max="9996" width="1.140625" style="464" customWidth="1"/>
    <col min="9997" max="9997" width="20.140625" style="464" customWidth="1"/>
    <col min="9998" max="9998" width="17.42578125" style="464" customWidth="1"/>
    <col min="9999" max="10240" width="13.7109375" style="464"/>
    <col min="10241" max="10241" width="3.85546875" style="464" customWidth="1"/>
    <col min="10242" max="10242" width="1.42578125" style="464" customWidth="1"/>
    <col min="10243" max="10243" width="27.5703125" style="464" customWidth="1"/>
    <col min="10244" max="10244" width="12.28515625" style="464" customWidth="1"/>
    <col min="10245" max="10245" width="8.28515625" style="464" customWidth="1"/>
    <col min="10246" max="10246" width="1.42578125" style="464" customWidth="1"/>
    <col min="10247" max="10247" width="5.7109375" style="464" customWidth="1"/>
    <col min="10248" max="10248" width="2.42578125" style="464" customWidth="1"/>
    <col min="10249" max="10250" width="0" style="464" hidden="1" customWidth="1"/>
    <col min="10251" max="10251" width="12.85546875" style="464" customWidth="1"/>
    <col min="10252" max="10252" width="1.140625" style="464" customWidth="1"/>
    <col min="10253" max="10253" width="20.140625" style="464" customWidth="1"/>
    <col min="10254" max="10254" width="17.42578125" style="464" customWidth="1"/>
    <col min="10255" max="10496" width="13.7109375" style="464"/>
    <col min="10497" max="10497" width="3.85546875" style="464" customWidth="1"/>
    <col min="10498" max="10498" width="1.42578125" style="464" customWidth="1"/>
    <col min="10499" max="10499" width="27.5703125" style="464" customWidth="1"/>
    <col min="10500" max="10500" width="12.28515625" style="464" customWidth="1"/>
    <col min="10501" max="10501" width="8.28515625" style="464" customWidth="1"/>
    <col min="10502" max="10502" width="1.42578125" style="464" customWidth="1"/>
    <col min="10503" max="10503" width="5.7109375" style="464" customWidth="1"/>
    <col min="10504" max="10504" width="2.42578125" style="464" customWidth="1"/>
    <col min="10505" max="10506" width="0" style="464" hidden="1" customWidth="1"/>
    <col min="10507" max="10507" width="12.85546875" style="464" customWidth="1"/>
    <col min="10508" max="10508" width="1.140625" style="464" customWidth="1"/>
    <col min="10509" max="10509" width="20.140625" style="464" customWidth="1"/>
    <col min="10510" max="10510" width="17.42578125" style="464" customWidth="1"/>
    <col min="10511" max="10752" width="13.7109375" style="464"/>
    <col min="10753" max="10753" width="3.85546875" style="464" customWidth="1"/>
    <col min="10754" max="10754" width="1.42578125" style="464" customWidth="1"/>
    <col min="10755" max="10755" width="27.5703125" style="464" customWidth="1"/>
    <col min="10756" max="10756" width="12.28515625" style="464" customWidth="1"/>
    <col min="10757" max="10757" width="8.28515625" style="464" customWidth="1"/>
    <col min="10758" max="10758" width="1.42578125" style="464" customWidth="1"/>
    <col min="10759" max="10759" width="5.7109375" style="464" customWidth="1"/>
    <col min="10760" max="10760" width="2.42578125" style="464" customWidth="1"/>
    <col min="10761" max="10762" width="0" style="464" hidden="1" customWidth="1"/>
    <col min="10763" max="10763" width="12.85546875" style="464" customWidth="1"/>
    <col min="10764" max="10764" width="1.140625" style="464" customWidth="1"/>
    <col min="10765" max="10765" width="20.140625" style="464" customWidth="1"/>
    <col min="10766" max="10766" width="17.42578125" style="464" customWidth="1"/>
    <col min="10767" max="11008" width="13.7109375" style="464"/>
    <col min="11009" max="11009" width="3.85546875" style="464" customWidth="1"/>
    <col min="11010" max="11010" width="1.42578125" style="464" customWidth="1"/>
    <col min="11011" max="11011" width="27.5703125" style="464" customWidth="1"/>
    <col min="11012" max="11012" width="12.28515625" style="464" customWidth="1"/>
    <col min="11013" max="11013" width="8.28515625" style="464" customWidth="1"/>
    <col min="11014" max="11014" width="1.42578125" style="464" customWidth="1"/>
    <col min="11015" max="11015" width="5.7109375" style="464" customWidth="1"/>
    <col min="11016" max="11016" width="2.42578125" style="464" customWidth="1"/>
    <col min="11017" max="11018" width="0" style="464" hidden="1" customWidth="1"/>
    <col min="11019" max="11019" width="12.85546875" style="464" customWidth="1"/>
    <col min="11020" max="11020" width="1.140625" style="464" customWidth="1"/>
    <col min="11021" max="11021" width="20.140625" style="464" customWidth="1"/>
    <col min="11022" max="11022" width="17.42578125" style="464" customWidth="1"/>
    <col min="11023" max="11264" width="13.7109375" style="464"/>
    <col min="11265" max="11265" width="3.85546875" style="464" customWidth="1"/>
    <col min="11266" max="11266" width="1.42578125" style="464" customWidth="1"/>
    <col min="11267" max="11267" width="27.5703125" style="464" customWidth="1"/>
    <col min="11268" max="11268" width="12.28515625" style="464" customWidth="1"/>
    <col min="11269" max="11269" width="8.28515625" style="464" customWidth="1"/>
    <col min="11270" max="11270" width="1.42578125" style="464" customWidth="1"/>
    <col min="11271" max="11271" width="5.7109375" style="464" customWidth="1"/>
    <col min="11272" max="11272" width="2.42578125" style="464" customWidth="1"/>
    <col min="11273" max="11274" width="0" style="464" hidden="1" customWidth="1"/>
    <col min="11275" max="11275" width="12.85546875" style="464" customWidth="1"/>
    <col min="11276" max="11276" width="1.140625" style="464" customWidth="1"/>
    <col min="11277" max="11277" width="20.140625" style="464" customWidth="1"/>
    <col min="11278" max="11278" width="17.42578125" style="464" customWidth="1"/>
    <col min="11279" max="11520" width="13.7109375" style="464"/>
    <col min="11521" max="11521" width="3.85546875" style="464" customWidth="1"/>
    <col min="11522" max="11522" width="1.42578125" style="464" customWidth="1"/>
    <col min="11523" max="11523" width="27.5703125" style="464" customWidth="1"/>
    <col min="11524" max="11524" width="12.28515625" style="464" customWidth="1"/>
    <col min="11525" max="11525" width="8.28515625" style="464" customWidth="1"/>
    <col min="11526" max="11526" width="1.42578125" style="464" customWidth="1"/>
    <col min="11527" max="11527" width="5.7109375" style="464" customWidth="1"/>
    <col min="11528" max="11528" width="2.42578125" style="464" customWidth="1"/>
    <col min="11529" max="11530" width="0" style="464" hidden="1" customWidth="1"/>
    <col min="11531" max="11531" width="12.85546875" style="464" customWidth="1"/>
    <col min="11532" max="11532" width="1.140625" style="464" customWidth="1"/>
    <col min="11533" max="11533" width="20.140625" style="464" customWidth="1"/>
    <col min="11534" max="11534" width="17.42578125" style="464" customWidth="1"/>
    <col min="11535" max="11776" width="13.7109375" style="464"/>
    <col min="11777" max="11777" width="3.85546875" style="464" customWidth="1"/>
    <col min="11778" max="11778" width="1.42578125" style="464" customWidth="1"/>
    <col min="11779" max="11779" width="27.5703125" style="464" customWidth="1"/>
    <col min="11780" max="11780" width="12.28515625" style="464" customWidth="1"/>
    <col min="11781" max="11781" width="8.28515625" style="464" customWidth="1"/>
    <col min="11782" max="11782" width="1.42578125" style="464" customWidth="1"/>
    <col min="11783" max="11783" width="5.7109375" style="464" customWidth="1"/>
    <col min="11784" max="11784" width="2.42578125" style="464" customWidth="1"/>
    <col min="11785" max="11786" width="0" style="464" hidden="1" customWidth="1"/>
    <col min="11787" max="11787" width="12.85546875" style="464" customWidth="1"/>
    <col min="11788" max="11788" width="1.140625" style="464" customWidth="1"/>
    <col min="11789" max="11789" width="20.140625" style="464" customWidth="1"/>
    <col min="11790" max="11790" width="17.42578125" style="464" customWidth="1"/>
    <col min="11791" max="12032" width="13.7109375" style="464"/>
    <col min="12033" max="12033" width="3.85546875" style="464" customWidth="1"/>
    <col min="12034" max="12034" width="1.42578125" style="464" customWidth="1"/>
    <col min="12035" max="12035" width="27.5703125" style="464" customWidth="1"/>
    <col min="12036" max="12036" width="12.28515625" style="464" customWidth="1"/>
    <col min="12037" max="12037" width="8.28515625" style="464" customWidth="1"/>
    <col min="12038" max="12038" width="1.42578125" style="464" customWidth="1"/>
    <col min="12039" max="12039" width="5.7109375" style="464" customWidth="1"/>
    <col min="12040" max="12040" width="2.42578125" style="464" customWidth="1"/>
    <col min="12041" max="12042" width="0" style="464" hidden="1" customWidth="1"/>
    <col min="12043" max="12043" width="12.85546875" style="464" customWidth="1"/>
    <col min="12044" max="12044" width="1.140625" style="464" customWidth="1"/>
    <col min="12045" max="12045" width="20.140625" style="464" customWidth="1"/>
    <col min="12046" max="12046" width="17.42578125" style="464" customWidth="1"/>
    <col min="12047" max="12288" width="13.7109375" style="464"/>
    <col min="12289" max="12289" width="3.85546875" style="464" customWidth="1"/>
    <col min="12290" max="12290" width="1.42578125" style="464" customWidth="1"/>
    <col min="12291" max="12291" width="27.5703125" style="464" customWidth="1"/>
    <col min="12292" max="12292" width="12.28515625" style="464" customWidth="1"/>
    <col min="12293" max="12293" width="8.28515625" style="464" customWidth="1"/>
    <col min="12294" max="12294" width="1.42578125" style="464" customWidth="1"/>
    <col min="12295" max="12295" width="5.7109375" style="464" customWidth="1"/>
    <col min="12296" max="12296" width="2.42578125" style="464" customWidth="1"/>
    <col min="12297" max="12298" width="0" style="464" hidden="1" customWidth="1"/>
    <col min="12299" max="12299" width="12.85546875" style="464" customWidth="1"/>
    <col min="12300" max="12300" width="1.140625" style="464" customWidth="1"/>
    <col min="12301" max="12301" width="20.140625" style="464" customWidth="1"/>
    <col min="12302" max="12302" width="17.42578125" style="464" customWidth="1"/>
    <col min="12303" max="12544" width="13.7109375" style="464"/>
    <col min="12545" max="12545" width="3.85546875" style="464" customWidth="1"/>
    <col min="12546" max="12546" width="1.42578125" style="464" customWidth="1"/>
    <col min="12547" max="12547" width="27.5703125" style="464" customWidth="1"/>
    <col min="12548" max="12548" width="12.28515625" style="464" customWidth="1"/>
    <col min="12549" max="12549" width="8.28515625" style="464" customWidth="1"/>
    <col min="12550" max="12550" width="1.42578125" style="464" customWidth="1"/>
    <col min="12551" max="12551" width="5.7109375" style="464" customWidth="1"/>
    <col min="12552" max="12552" width="2.42578125" style="464" customWidth="1"/>
    <col min="12553" max="12554" width="0" style="464" hidden="1" customWidth="1"/>
    <col min="12555" max="12555" width="12.85546875" style="464" customWidth="1"/>
    <col min="12556" max="12556" width="1.140625" style="464" customWidth="1"/>
    <col min="12557" max="12557" width="20.140625" style="464" customWidth="1"/>
    <col min="12558" max="12558" width="17.42578125" style="464" customWidth="1"/>
    <col min="12559" max="12800" width="13.7109375" style="464"/>
    <col min="12801" max="12801" width="3.85546875" style="464" customWidth="1"/>
    <col min="12802" max="12802" width="1.42578125" style="464" customWidth="1"/>
    <col min="12803" max="12803" width="27.5703125" style="464" customWidth="1"/>
    <col min="12804" max="12804" width="12.28515625" style="464" customWidth="1"/>
    <col min="12805" max="12805" width="8.28515625" style="464" customWidth="1"/>
    <col min="12806" max="12806" width="1.42578125" style="464" customWidth="1"/>
    <col min="12807" max="12807" width="5.7109375" style="464" customWidth="1"/>
    <col min="12808" max="12808" width="2.42578125" style="464" customWidth="1"/>
    <col min="12809" max="12810" width="0" style="464" hidden="1" customWidth="1"/>
    <col min="12811" max="12811" width="12.85546875" style="464" customWidth="1"/>
    <col min="12812" max="12812" width="1.140625" style="464" customWidth="1"/>
    <col min="12813" max="12813" width="20.140625" style="464" customWidth="1"/>
    <col min="12814" max="12814" width="17.42578125" style="464" customWidth="1"/>
    <col min="12815" max="13056" width="13.7109375" style="464"/>
    <col min="13057" max="13057" width="3.85546875" style="464" customWidth="1"/>
    <col min="13058" max="13058" width="1.42578125" style="464" customWidth="1"/>
    <col min="13059" max="13059" width="27.5703125" style="464" customWidth="1"/>
    <col min="13060" max="13060" width="12.28515625" style="464" customWidth="1"/>
    <col min="13061" max="13061" width="8.28515625" style="464" customWidth="1"/>
    <col min="13062" max="13062" width="1.42578125" style="464" customWidth="1"/>
    <col min="13063" max="13063" width="5.7109375" style="464" customWidth="1"/>
    <col min="13064" max="13064" width="2.42578125" style="464" customWidth="1"/>
    <col min="13065" max="13066" width="0" style="464" hidden="1" customWidth="1"/>
    <col min="13067" max="13067" width="12.85546875" style="464" customWidth="1"/>
    <col min="13068" max="13068" width="1.140625" style="464" customWidth="1"/>
    <col min="13069" max="13069" width="20.140625" style="464" customWidth="1"/>
    <col min="13070" max="13070" width="17.42578125" style="464" customWidth="1"/>
    <col min="13071" max="13312" width="13.7109375" style="464"/>
    <col min="13313" max="13313" width="3.85546875" style="464" customWidth="1"/>
    <col min="13314" max="13314" width="1.42578125" style="464" customWidth="1"/>
    <col min="13315" max="13315" width="27.5703125" style="464" customWidth="1"/>
    <col min="13316" max="13316" width="12.28515625" style="464" customWidth="1"/>
    <col min="13317" max="13317" width="8.28515625" style="464" customWidth="1"/>
    <col min="13318" max="13318" width="1.42578125" style="464" customWidth="1"/>
    <col min="13319" max="13319" width="5.7109375" style="464" customWidth="1"/>
    <col min="13320" max="13320" width="2.42578125" style="464" customWidth="1"/>
    <col min="13321" max="13322" width="0" style="464" hidden="1" customWidth="1"/>
    <col min="13323" max="13323" width="12.85546875" style="464" customWidth="1"/>
    <col min="13324" max="13324" width="1.140625" style="464" customWidth="1"/>
    <col min="13325" max="13325" width="20.140625" style="464" customWidth="1"/>
    <col min="13326" max="13326" width="17.42578125" style="464" customWidth="1"/>
    <col min="13327" max="13568" width="13.7109375" style="464"/>
    <col min="13569" max="13569" width="3.85546875" style="464" customWidth="1"/>
    <col min="13570" max="13570" width="1.42578125" style="464" customWidth="1"/>
    <col min="13571" max="13571" width="27.5703125" style="464" customWidth="1"/>
    <col min="13572" max="13572" width="12.28515625" style="464" customWidth="1"/>
    <col min="13573" max="13573" width="8.28515625" style="464" customWidth="1"/>
    <col min="13574" max="13574" width="1.42578125" style="464" customWidth="1"/>
    <col min="13575" max="13575" width="5.7109375" style="464" customWidth="1"/>
    <col min="13576" max="13576" width="2.42578125" style="464" customWidth="1"/>
    <col min="13577" max="13578" width="0" style="464" hidden="1" customWidth="1"/>
    <col min="13579" max="13579" width="12.85546875" style="464" customWidth="1"/>
    <col min="13580" max="13580" width="1.140625" style="464" customWidth="1"/>
    <col min="13581" max="13581" width="20.140625" style="464" customWidth="1"/>
    <col min="13582" max="13582" width="17.42578125" style="464" customWidth="1"/>
    <col min="13583" max="13824" width="13.7109375" style="464"/>
    <col min="13825" max="13825" width="3.85546875" style="464" customWidth="1"/>
    <col min="13826" max="13826" width="1.42578125" style="464" customWidth="1"/>
    <col min="13827" max="13827" width="27.5703125" style="464" customWidth="1"/>
    <col min="13828" max="13828" width="12.28515625" style="464" customWidth="1"/>
    <col min="13829" max="13829" width="8.28515625" style="464" customWidth="1"/>
    <col min="13830" max="13830" width="1.42578125" style="464" customWidth="1"/>
    <col min="13831" max="13831" width="5.7109375" style="464" customWidth="1"/>
    <col min="13832" max="13832" width="2.42578125" style="464" customWidth="1"/>
    <col min="13833" max="13834" width="0" style="464" hidden="1" customWidth="1"/>
    <col min="13835" max="13835" width="12.85546875" style="464" customWidth="1"/>
    <col min="13836" max="13836" width="1.140625" style="464" customWidth="1"/>
    <col min="13837" max="13837" width="20.140625" style="464" customWidth="1"/>
    <col min="13838" max="13838" width="17.42578125" style="464" customWidth="1"/>
    <col min="13839" max="14080" width="13.7109375" style="464"/>
    <col min="14081" max="14081" width="3.85546875" style="464" customWidth="1"/>
    <col min="14082" max="14082" width="1.42578125" style="464" customWidth="1"/>
    <col min="14083" max="14083" width="27.5703125" style="464" customWidth="1"/>
    <col min="14084" max="14084" width="12.28515625" style="464" customWidth="1"/>
    <col min="14085" max="14085" width="8.28515625" style="464" customWidth="1"/>
    <col min="14086" max="14086" width="1.42578125" style="464" customWidth="1"/>
    <col min="14087" max="14087" width="5.7109375" style="464" customWidth="1"/>
    <col min="14088" max="14088" width="2.42578125" style="464" customWidth="1"/>
    <col min="14089" max="14090" width="0" style="464" hidden="1" customWidth="1"/>
    <col min="14091" max="14091" width="12.85546875" style="464" customWidth="1"/>
    <col min="14092" max="14092" width="1.140625" style="464" customWidth="1"/>
    <col min="14093" max="14093" width="20.140625" style="464" customWidth="1"/>
    <col min="14094" max="14094" width="17.42578125" style="464" customWidth="1"/>
    <col min="14095" max="14336" width="13.7109375" style="464"/>
    <col min="14337" max="14337" width="3.85546875" style="464" customWidth="1"/>
    <col min="14338" max="14338" width="1.42578125" style="464" customWidth="1"/>
    <col min="14339" max="14339" width="27.5703125" style="464" customWidth="1"/>
    <col min="14340" max="14340" width="12.28515625" style="464" customWidth="1"/>
    <col min="14341" max="14341" width="8.28515625" style="464" customWidth="1"/>
    <col min="14342" max="14342" width="1.42578125" style="464" customWidth="1"/>
    <col min="14343" max="14343" width="5.7109375" style="464" customWidth="1"/>
    <col min="14344" max="14344" width="2.42578125" style="464" customWidth="1"/>
    <col min="14345" max="14346" width="0" style="464" hidden="1" customWidth="1"/>
    <col min="14347" max="14347" width="12.85546875" style="464" customWidth="1"/>
    <col min="14348" max="14348" width="1.140625" style="464" customWidth="1"/>
    <col min="14349" max="14349" width="20.140625" style="464" customWidth="1"/>
    <col min="14350" max="14350" width="17.42578125" style="464" customWidth="1"/>
    <col min="14351" max="14592" width="13.7109375" style="464"/>
    <col min="14593" max="14593" width="3.85546875" style="464" customWidth="1"/>
    <col min="14594" max="14594" width="1.42578125" style="464" customWidth="1"/>
    <col min="14595" max="14595" width="27.5703125" style="464" customWidth="1"/>
    <col min="14596" max="14596" width="12.28515625" style="464" customWidth="1"/>
    <col min="14597" max="14597" width="8.28515625" style="464" customWidth="1"/>
    <col min="14598" max="14598" width="1.42578125" style="464" customWidth="1"/>
    <col min="14599" max="14599" width="5.7109375" style="464" customWidth="1"/>
    <col min="14600" max="14600" width="2.42578125" style="464" customWidth="1"/>
    <col min="14601" max="14602" width="0" style="464" hidden="1" customWidth="1"/>
    <col min="14603" max="14603" width="12.85546875" style="464" customWidth="1"/>
    <col min="14604" max="14604" width="1.140625" style="464" customWidth="1"/>
    <col min="14605" max="14605" width="20.140625" style="464" customWidth="1"/>
    <col min="14606" max="14606" width="17.42578125" style="464" customWidth="1"/>
    <col min="14607" max="14848" width="13.7109375" style="464"/>
    <col min="14849" max="14849" width="3.85546875" style="464" customWidth="1"/>
    <col min="14850" max="14850" width="1.42578125" style="464" customWidth="1"/>
    <col min="14851" max="14851" width="27.5703125" style="464" customWidth="1"/>
    <col min="14852" max="14852" width="12.28515625" style="464" customWidth="1"/>
    <col min="14853" max="14853" width="8.28515625" style="464" customWidth="1"/>
    <col min="14854" max="14854" width="1.42578125" style="464" customWidth="1"/>
    <col min="14855" max="14855" width="5.7109375" style="464" customWidth="1"/>
    <col min="14856" max="14856" width="2.42578125" style="464" customWidth="1"/>
    <col min="14857" max="14858" width="0" style="464" hidden="1" customWidth="1"/>
    <col min="14859" max="14859" width="12.85546875" style="464" customWidth="1"/>
    <col min="14860" max="14860" width="1.140625" style="464" customWidth="1"/>
    <col min="14861" max="14861" width="20.140625" style="464" customWidth="1"/>
    <col min="14862" max="14862" width="17.42578125" style="464" customWidth="1"/>
    <col min="14863" max="15104" width="13.7109375" style="464"/>
    <col min="15105" max="15105" width="3.85546875" style="464" customWidth="1"/>
    <col min="15106" max="15106" width="1.42578125" style="464" customWidth="1"/>
    <col min="15107" max="15107" width="27.5703125" style="464" customWidth="1"/>
    <col min="15108" max="15108" width="12.28515625" style="464" customWidth="1"/>
    <col min="15109" max="15109" width="8.28515625" style="464" customWidth="1"/>
    <col min="15110" max="15110" width="1.42578125" style="464" customWidth="1"/>
    <col min="15111" max="15111" width="5.7109375" style="464" customWidth="1"/>
    <col min="15112" max="15112" width="2.42578125" style="464" customWidth="1"/>
    <col min="15113" max="15114" width="0" style="464" hidden="1" customWidth="1"/>
    <col min="15115" max="15115" width="12.85546875" style="464" customWidth="1"/>
    <col min="15116" max="15116" width="1.140625" style="464" customWidth="1"/>
    <col min="15117" max="15117" width="20.140625" style="464" customWidth="1"/>
    <col min="15118" max="15118" width="17.42578125" style="464" customWidth="1"/>
    <col min="15119" max="15360" width="13.7109375" style="464"/>
    <col min="15361" max="15361" width="3.85546875" style="464" customWidth="1"/>
    <col min="15362" max="15362" width="1.42578125" style="464" customWidth="1"/>
    <col min="15363" max="15363" width="27.5703125" style="464" customWidth="1"/>
    <col min="15364" max="15364" width="12.28515625" style="464" customWidth="1"/>
    <col min="15365" max="15365" width="8.28515625" style="464" customWidth="1"/>
    <col min="15366" max="15366" width="1.42578125" style="464" customWidth="1"/>
    <col min="15367" max="15367" width="5.7109375" style="464" customWidth="1"/>
    <col min="15368" max="15368" width="2.42578125" style="464" customWidth="1"/>
    <col min="15369" max="15370" width="0" style="464" hidden="1" customWidth="1"/>
    <col min="15371" max="15371" width="12.85546875" style="464" customWidth="1"/>
    <col min="15372" max="15372" width="1.140625" style="464" customWidth="1"/>
    <col min="15373" max="15373" width="20.140625" style="464" customWidth="1"/>
    <col min="15374" max="15374" width="17.42578125" style="464" customWidth="1"/>
    <col min="15375" max="15616" width="13.7109375" style="464"/>
    <col min="15617" max="15617" width="3.85546875" style="464" customWidth="1"/>
    <col min="15618" max="15618" width="1.42578125" style="464" customWidth="1"/>
    <col min="15619" max="15619" width="27.5703125" style="464" customWidth="1"/>
    <col min="15620" max="15620" width="12.28515625" style="464" customWidth="1"/>
    <col min="15621" max="15621" width="8.28515625" style="464" customWidth="1"/>
    <col min="15622" max="15622" width="1.42578125" style="464" customWidth="1"/>
    <col min="15623" max="15623" width="5.7109375" style="464" customWidth="1"/>
    <col min="15624" max="15624" width="2.42578125" style="464" customWidth="1"/>
    <col min="15625" max="15626" width="0" style="464" hidden="1" customWidth="1"/>
    <col min="15627" max="15627" width="12.85546875" style="464" customWidth="1"/>
    <col min="15628" max="15628" width="1.140625" style="464" customWidth="1"/>
    <col min="15629" max="15629" width="20.140625" style="464" customWidth="1"/>
    <col min="15630" max="15630" width="17.42578125" style="464" customWidth="1"/>
    <col min="15631" max="15872" width="13.7109375" style="464"/>
    <col min="15873" max="15873" width="3.85546875" style="464" customWidth="1"/>
    <col min="15874" max="15874" width="1.42578125" style="464" customWidth="1"/>
    <col min="15875" max="15875" width="27.5703125" style="464" customWidth="1"/>
    <col min="15876" max="15876" width="12.28515625" style="464" customWidth="1"/>
    <col min="15877" max="15877" width="8.28515625" style="464" customWidth="1"/>
    <col min="15878" max="15878" width="1.42578125" style="464" customWidth="1"/>
    <col min="15879" max="15879" width="5.7109375" style="464" customWidth="1"/>
    <col min="15880" max="15880" width="2.42578125" style="464" customWidth="1"/>
    <col min="15881" max="15882" width="0" style="464" hidden="1" customWidth="1"/>
    <col min="15883" max="15883" width="12.85546875" style="464" customWidth="1"/>
    <col min="15884" max="15884" width="1.140625" style="464" customWidth="1"/>
    <col min="15885" max="15885" width="20.140625" style="464" customWidth="1"/>
    <col min="15886" max="15886" width="17.42578125" style="464" customWidth="1"/>
    <col min="15887" max="16128" width="13.7109375" style="464"/>
    <col min="16129" max="16129" width="3.85546875" style="464" customWidth="1"/>
    <col min="16130" max="16130" width="1.42578125" style="464" customWidth="1"/>
    <col min="16131" max="16131" width="27.5703125" style="464" customWidth="1"/>
    <col min="16132" max="16132" width="12.28515625" style="464" customWidth="1"/>
    <col min="16133" max="16133" width="8.28515625" style="464" customWidth="1"/>
    <col min="16134" max="16134" width="1.42578125" style="464" customWidth="1"/>
    <col min="16135" max="16135" width="5.7109375" style="464" customWidth="1"/>
    <col min="16136" max="16136" width="2.42578125" style="464" customWidth="1"/>
    <col min="16137" max="16138" width="0" style="464" hidden="1" customWidth="1"/>
    <col min="16139" max="16139" width="12.85546875" style="464" customWidth="1"/>
    <col min="16140" max="16140" width="1.140625" style="464" customWidth="1"/>
    <col min="16141" max="16141" width="20.140625" style="464" customWidth="1"/>
    <col min="16142" max="16142" width="17.42578125" style="464" customWidth="1"/>
    <col min="16143" max="16384" width="13.7109375" style="464"/>
  </cols>
  <sheetData>
    <row r="1" spans="1:13" s="459" customFormat="1">
      <c r="A1" s="458"/>
      <c r="C1" s="459" t="s">
        <v>843</v>
      </c>
      <c r="F1" s="458"/>
      <c r="J1" s="458"/>
      <c r="K1" s="460"/>
      <c r="L1" s="460"/>
      <c r="M1" s="461"/>
    </row>
    <row r="2" spans="1:13" s="459" customFormat="1">
      <c r="C2" s="459" t="s">
        <v>828</v>
      </c>
      <c r="F2" s="458"/>
      <c r="J2" s="458"/>
      <c r="K2" s="460"/>
      <c r="L2" s="460"/>
      <c r="M2" s="461"/>
    </row>
    <row r="3" spans="1:13" s="459" customFormat="1">
      <c r="F3" s="458"/>
      <c r="J3" s="458"/>
      <c r="K3" s="460"/>
      <c r="L3" s="460"/>
      <c r="M3" s="461"/>
    </row>
    <row r="4" spans="1:13" s="459" customFormat="1">
      <c r="A4" s="458"/>
      <c r="C4" s="459" t="s">
        <v>612</v>
      </c>
      <c r="D4" s="458"/>
      <c r="J4" s="458"/>
      <c r="K4" s="460"/>
      <c r="L4" s="460"/>
      <c r="M4" s="462"/>
    </row>
    <row r="5" spans="1:13">
      <c r="M5" s="466"/>
    </row>
    <row r="6" spans="1:13" ht="25.5" customHeight="1">
      <c r="A6" s="467">
        <v>1</v>
      </c>
      <c r="C6" s="981" t="s">
        <v>613</v>
      </c>
      <c r="D6" s="982"/>
      <c r="E6" s="982"/>
      <c r="K6" s="854"/>
      <c r="M6" s="466"/>
    </row>
    <row r="7" spans="1:13">
      <c r="K7" s="854"/>
      <c r="M7" s="857"/>
    </row>
    <row r="8" spans="1:13">
      <c r="C8" s="464" t="s">
        <v>614</v>
      </c>
      <c r="D8" s="894">
        <v>224</v>
      </c>
      <c r="K8" s="814">
        <v>0</v>
      </c>
      <c r="M8" s="794">
        <f>D8*K8</f>
        <v>0</v>
      </c>
    </row>
    <row r="9" spans="1:13">
      <c r="K9" s="854"/>
      <c r="M9" s="857"/>
    </row>
    <row r="10" spans="1:13" ht="41.25" customHeight="1">
      <c r="A10" s="467">
        <v>2</v>
      </c>
      <c r="C10" s="979" t="s">
        <v>615</v>
      </c>
      <c r="D10" s="982"/>
      <c r="E10" s="982"/>
      <c r="K10" s="854"/>
      <c r="M10" s="857"/>
    </row>
    <row r="11" spans="1:13">
      <c r="K11" s="854"/>
      <c r="M11" s="857"/>
    </row>
    <row r="12" spans="1:13">
      <c r="C12" s="464" t="s">
        <v>614</v>
      </c>
      <c r="D12" s="894">
        <v>224</v>
      </c>
      <c r="K12" s="814">
        <v>0</v>
      </c>
      <c r="M12" s="794">
        <f>D12*K12</f>
        <v>0</v>
      </c>
    </row>
    <row r="13" spans="1:13">
      <c r="K13" s="854"/>
      <c r="M13" s="794"/>
    </row>
    <row r="14" spans="1:13" ht="65.25" customHeight="1">
      <c r="A14" s="467">
        <v>3</v>
      </c>
      <c r="C14" s="979" t="s">
        <v>616</v>
      </c>
      <c r="D14" s="980"/>
      <c r="E14" s="980"/>
      <c r="K14" s="854"/>
      <c r="M14" s="794"/>
    </row>
    <row r="15" spans="1:13" ht="12" customHeight="1">
      <c r="K15" s="854"/>
      <c r="M15" s="794"/>
    </row>
    <row r="16" spans="1:13">
      <c r="C16" s="464" t="s">
        <v>614</v>
      </c>
      <c r="D16" s="894">
        <v>134</v>
      </c>
      <c r="K16" s="814">
        <v>0</v>
      </c>
      <c r="M16" s="794">
        <f>D16*K16</f>
        <v>0</v>
      </c>
    </row>
    <row r="17" spans="1:13">
      <c r="K17" s="854"/>
      <c r="M17" s="794"/>
    </row>
    <row r="18" spans="1:13" ht="54" customHeight="1">
      <c r="A18" s="467">
        <v>4</v>
      </c>
      <c r="C18" s="979" t="s">
        <v>617</v>
      </c>
      <c r="D18" s="979"/>
      <c r="E18" s="979"/>
      <c r="K18" s="854"/>
      <c r="M18" s="794"/>
    </row>
    <row r="19" spans="1:13" ht="12" customHeight="1">
      <c r="K19" s="854"/>
      <c r="M19" s="794"/>
    </row>
    <row r="20" spans="1:13">
      <c r="C20" s="464" t="s">
        <v>614</v>
      </c>
      <c r="D20" s="894">
        <v>134</v>
      </c>
      <c r="K20" s="814">
        <v>0</v>
      </c>
      <c r="M20" s="794">
        <f>D20*K20</f>
        <v>0</v>
      </c>
    </row>
    <row r="21" spans="1:13">
      <c r="K21" s="854"/>
      <c r="M21" s="794"/>
    </row>
    <row r="22" spans="1:13" ht="78" customHeight="1">
      <c r="A22" s="467">
        <v>5</v>
      </c>
      <c r="C22" s="979" t="s">
        <v>618</v>
      </c>
      <c r="D22" s="980"/>
      <c r="E22" s="980"/>
      <c r="K22" s="854"/>
      <c r="M22" s="794"/>
    </row>
    <row r="23" spans="1:13" ht="12" customHeight="1">
      <c r="K23" s="854"/>
      <c r="M23" s="794"/>
    </row>
    <row r="24" spans="1:13">
      <c r="C24" s="464" t="s">
        <v>614</v>
      </c>
      <c r="D24" s="894">
        <v>60</v>
      </c>
      <c r="K24" s="814">
        <v>0</v>
      </c>
      <c r="M24" s="794">
        <f>D24*K24</f>
        <v>0</v>
      </c>
    </row>
    <row r="25" spans="1:13">
      <c r="K25" s="854"/>
      <c r="M25" s="794"/>
    </row>
    <row r="26" spans="1:13" ht="79.5" customHeight="1">
      <c r="A26" s="467">
        <v>6</v>
      </c>
      <c r="C26" s="979" t="s">
        <v>619</v>
      </c>
      <c r="D26" s="980"/>
      <c r="E26" s="980"/>
      <c r="K26" s="854"/>
      <c r="M26" s="794"/>
    </row>
    <row r="27" spans="1:13" ht="12" customHeight="1">
      <c r="K27" s="854"/>
      <c r="M27" s="794"/>
    </row>
    <row r="28" spans="1:13">
      <c r="C28" s="464" t="s">
        <v>614</v>
      </c>
      <c r="D28" s="894">
        <v>20</v>
      </c>
      <c r="K28" s="814">
        <v>0</v>
      </c>
      <c r="M28" s="794">
        <f>D28*K28</f>
        <v>0</v>
      </c>
    </row>
    <row r="29" spans="1:13">
      <c r="K29" s="854"/>
      <c r="M29" s="794"/>
    </row>
    <row r="30" spans="1:13" ht="80.25" customHeight="1">
      <c r="A30" s="467">
        <v>7</v>
      </c>
      <c r="C30" s="979" t="s">
        <v>620</v>
      </c>
      <c r="D30" s="980"/>
      <c r="E30" s="980"/>
      <c r="K30" s="854"/>
      <c r="M30" s="794"/>
    </row>
    <row r="31" spans="1:13" ht="12" customHeight="1">
      <c r="K31" s="854"/>
      <c r="M31" s="794"/>
    </row>
    <row r="32" spans="1:13">
      <c r="C32" s="464" t="s">
        <v>614</v>
      </c>
      <c r="D32" s="894">
        <v>5</v>
      </c>
      <c r="K32" s="814">
        <v>0</v>
      </c>
      <c r="M32" s="794">
        <f>D32*K32</f>
        <v>0</v>
      </c>
    </row>
    <row r="33" spans="1:14">
      <c r="K33" s="854"/>
      <c r="M33" s="794"/>
      <c r="N33" s="468"/>
    </row>
    <row r="34" spans="1:14" ht="78.75" customHeight="1">
      <c r="A34" s="467">
        <v>8</v>
      </c>
      <c r="C34" s="979" t="s">
        <v>621</v>
      </c>
      <c r="D34" s="980"/>
      <c r="E34" s="980"/>
      <c r="K34" s="854"/>
      <c r="M34" s="794"/>
    </row>
    <row r="35" spans="1:14" ht="12" customHeight="1">
      <c r="K35" s="854"/>
      <c r="M35" s="794"/>
    </row>
    <row r="36" spans="1:14">
      <c r="C36" s="464" t="s">
        <v>614</v>
      </c>
      <c r="D36" s="894">
        <v>5</v>
      </c>
      <c r="K36" s="814">
        <v>0</v>
      </c>
      <c r="M36" s="794">
        <f>D36*K36</f>
        <v>0</v>
      </c>
    </row>
    <row r="37" spans="1:14">
      <c r="K37" s="854"/>
      <c r="M37" s="794"/>
    </row>
    <row r="38" spans="1:14" ht="28.5" customHeight="1">
      <c r="A38" s="467">
        <v>9</v>
      </c>
      <c r="C38" s="979" t="s">
        <v>622</v>
      </c>
      <c r="D38" s="980"/>
      <c r="E38" s="980"/>
      <c r="K38" s="854"/>
      <c r="M38" s="794"/>
    </row>
    <row r="39" spans="1:14">
      <c r="K39" s="854"/>
      <c r="M39" s="794"/>
    </row>
    <row r="40" spans="1:14">
      <c r="C40" s="464" t="s">
        <v>13</v>
      </c>
      <c r="D40" s="894">
        <v>10</v>
      </c>
      <c r="K40" s="814">
        <v>0</v>
      </c>
      <c r="M40" s="794">
        <f>D40*K40</f>
        <v>0</v>
      </c>
    </row>
    <row r="41" spans="1:14">
      <c r="K41" s="854"/>
      <c r="M41" s="794"/>
    </row>
    <row r="42" spans="1:14" ht="28.5" customHeight="1">
      <c r="A42" s="467">
        <v>10</v>
      </c>
      <c r="C42" s="979" t="s">
        <v>623</v>
      </c>
      <c r="D42" s="980"/>
      <c r="E42" s="980"/>
      <c r="K42" s="854"/>
      <c r="M42" s="794"/>
    </row>
    <row r="43" spans="1:14">
      <c r="K43" s="854"/>
      <c r="M43" s="794"/>
    </row>
    <row r="44" spans="1:14">
      <c r="C44" s="464" t="s">
        <v>13</v>
      </c>
      <c r="D44" s="894">
        <v>6</v>
      </c>
      <c r="K44" s="814">
        <v>0</v>
      </c>
      <c r="M44" s="794">
        <f>D44*K44</f>
        <v>0</v>
      </c>
    </row>
    <row r="45" spans="1:14">
      <c r="K45" s="854"/>
      <c r="M45" s="794"/>
    </row>
    <row r="46" spans="1:14">
      <c r="K46" s="854"/>
      <c r="M46" s="794"/>
    </row>
    <row r="47" spans="1:14">
      <c r="K47" s="854"/>
      <c r="M47" s="794"/>
    </row>
    <row r="48" spans="1:14">
      <c r="K48" s="854"/>
      <c r="M48" s="794"/>
      <c r="N48" s="468" t="s">
        <v>624</v>
      </c>
    </row>
    <row r="49" spans="1:14">
      <c r="K49" s="854"/>
      <c r="M49" s="794"/>
      <c r="N49" s="468"/>
    </row>
    <row r="50" spans="1:14" ht="76.5" customHeight="1">
      <c r="A50" s="467">
        <v>11</v>
      </c>
      <c r="C50" s="979" t="s">
        <v>625</v>
      </c>
      <c r="D50" s="980"/>
      <c r="E50" s="980"/>
      <c r="K50" s="854"/>
      <c r="M50" s="794"/>
    </row>
    <row r="51" spans="1:14" ht="12" customHeight="1">
      <c r="K51" s="854"/>
      <c r="M51" s="794"/>
    </row>
    <row r="52" spans="1:14">
      <c r="C52" s="464" t="s">
        <v>13</v>
      </c>
      <c r="D52" s="894">
        <v>1</v>
      </c>
      <c r="K52" s="814">
        <v>0</v>
      </c>
      <c r="M52" s="794">
        <f>D52*K52</f>
        <v>0</v>
      </c>
    </row>
    <row r="53" spans="1:14">
      <c r="K53" s="854"/>
      <c r="M53" s="794"/>
    </row>
    <row r="54" spans="1:14" ht="78" customHeight="1">
      <c r="A54" s="467">
        <v>12</v>
      </c>
      <c r="C54" s="979" t="s">
        <v>626</v>
      </c>
      <c r="D54" s="980"/>
      <c r="E54" s="980"/>
      <c r="K54" s="854"/>
      <c r="M54" s="794"/>
    </row>
    <row r="55" spans="1:14" ht="12" customHeight="1">
      <c r="K55" s="854"/>
      <c r="M55" s="794"/>
    </row>
    <row r="56" spans="1:14">
      <c r="C56" s="464" t="s">
        <v>627</v>
      </c>
      <c r="D56" s="894">
        <v>1</v>
      </c>
      <c r="K56" s="814">
        <v>0</v>
      </c>
      <c r="M56" s="794">
        <f>D56*K56</f>
        <v>0</v>
      </c>
    </row>
    <row r="57" spans="1:14">
      <c r="K57" s="854"/>
      <c r="M57" s="794"/>
      <c r="N57" s="468"/>
    </row>
    <row r="58" spans="1:14" ht="27" customHeight="1">
      <c r="A58" s="467">
        <v>13</v>
      </c>
      <c r="C58" s="979" t="s">
        <v>628</v>
      </c>
      <c r="D58" s="980"/>
      <c r="E58" s="980"/>
      <c r="K58" s="854"/>
      <c r="M58" s="794"/>
    </row>
    <row r="59" spans="1:14">
      <c r="K59" s="854"/>
      <c r="M59" s="794"/>
    </row>
    <row r="60" spans="1:14">
      <c r="C60" s="464" t="s">
        <v>629</v>
      </c>
      <c r="D60" s="463">
        <v>8</v>
      </c>
      <c r="K60" s="814">
        <v>0</v>
      </c>
      <c r="M60" s="794">
        <f>D60*K60</f>
        <v>0</v>
      </c>
    </row>
    <row r="61" spans="1:14">
      <c r="K61" s="854"/>
      <c r="M61" s="794"/>
    </row>
    <row r="62" spans="1:14" ht="15" customHeight="1">
      <c r="A62" s="467">
        <v>14</v>
      </c>
      <c r="C62" s="979" t="s">
        <v>630</v>
      </c>
      <c r="D62" s="980"/>
      <c r="E62" s="980"/>
      <c r="K62" s="854"/>
      <c r="M62" s="794"/>
    </row>
    <row r="63" spans="1:14">
      <c r="K63" s="854"/>
      <c r="M63" s="794"/>
    </row>
    <row r="64" spans="1:14">
      <c r="C64" s="464" t="s">
        <v>614</v>
      </c>
      <c r="D64" s="463">
        <v>224</v>
      </c>
      <c r="K64" s="814">
        <v>0</v>
      </c>
      <c r="M64" s="794">
        <f>D64*K64</f>
        <v>0</v>
      </c>
    </row>
    <row r="65" spans="1:14">
      <c r="K65" s="854"/>
      <c r="M65" s="794"/>
      <c r="N65" s="468"/>
    </row>
    <row r="66" spans="1:14" ht="15.75" customHeight="1">
      <c r="A66" s="467">
        <v>15</v>
      </c>
      <c r="C66" s="979" t="s">
        <v>631</v>
      </c>
      <c r="D66" s="980"/>
      <c r="E66" s="980"/>
      <c r="K66" s="854"/>
      <c r="M66" s="794"/>
    </row>
    <row r="67" spans="1:14">
      <c r="K67" s="854"/>
      <c r="M67" s="794"/>
    </row>
    <row r="68" spans="1:14">
      <c r="C68" s="464" t="s">
        <v>629</v>
      </c>
      <c r="D68" s="463">
        <v>12</v>
      </c>
      <c r="K68" s="814">
        <v>0</v>
      </c>
      <c r="M68" s="794">
        <f>D68*K68</f>
        <v>0</v>
      </c>
    </row>
    <row r="69" spans="1:14">
      <c r="K69" s="854"/>
      <c r="M69" s="794"/>
      <c r="N69" s="468"/>
    </row>
    <row r="70" spans="1:14" ht="15" customHeight="1">
      <c r="A70" s="467">
        <v>16</v>
      </c>
      <c r="C70" s="979" t="s">
        <v>632</v>
      </c>
      <c r="D70" s="980"/>
      <c r="E70" s="980"/>
      <c r="K70" s="854"/>
      <c r="M70" s="794"/>
    </row>
    <row r="71" spans="1:14">
      <c r="K71" s="854"/>
      <c r="M71" s="794"/>
    </row>
    <row r="72" spans="1:14">
      <c r="C72" s="464" t="s">
        <v>629</v>
      </c>
      <c r="D72" s="463">
        <v>18</v>
      </c>
      <c r="K72" s="814">
        <v>0</v>
      </c>
      <c r="M72" s="794">
        <f>D72*K72</f>
        <v>0</v>
      </c>
    </row>
    <row r="73" spans="1:14">
      <c r="K73" s="854"/>
      <c r="M73" s="794"/>
    </row>
    <row r="74" spans="1:14" ht="27" customHeight="1">
      <c r="A74" s="467">
        <v>17</v>
      </c>
      <c r="C74" s="979" t="s">
        <v>633</v>
      </c>
      <c r="D74" s="980"/>
      <c r="E74" s="980"/>
      <c r="K74" s="854"/>
      <c r="M74" s="794"/>
    </row>
    <row r="75" spans="1:14">
      <c r="K75" s="854"/>
      <c r="M75" s="794"/>
    </row>
    <row r="76" spans="1:14">
      <c r="C76" s="464" t="s">
        <v>627</v>
      </c>
      <c r="D76" s="463">
        <v>1</v>
      </c>
      <c r="K76" s="814">
        <f>SUM(M8:M72)*0.03</f>
        <v>0</v>
      </c>
      <c r="M76" s="794">
        <f>D76*K76</f>
        <v>0</v>
      </c>
    </row>
    <row r="77" spans="1:14">
      <c r="K77" s="854"/>
      <c r="M77" s="794"/>
    </row>
    <row r="78" spans="1:14" ht="13.5" customHeight="1">
      <c r="A78" s="467">
        <v>18</v>
      </c>
      <c r="C78" s="979" t="s">
        <v>634</v>
      </c>
      <c r="D78" s="980"/>
      <c r="E78" s="980"/>
      <c r="K78" s="854"/>
      <c r="M78" s="794"/>
    </row>
    <row r="79" spans="1:14">
      <c r="K79" s="854"/>
      <c r="M79" s="794"/>
    </row>
    <row r="80" spans="1:14">
      <c r="C80" s="464" t="s">
        <v>627</v>
      </c>
      <c r="D80" s="463">
        <v>1</v>
      </c>
      <c r="K80" s="814">
        <v>0</v>
      </c>
      <c r="M80" s="794">
        <f>D80*K80</f>
        <v>0</v>
      </c>
    </row>
    <row r="81" spans="1:14">
      <c r="K81" s="854"/>
      <c r="M81" s="794"/>
      <c r="N81" s="468"/>
    </row>
    <row r="82" spans="1:14" ht="13.5" customHeight="1">
      <c r="A82" s="467">
        <v>19</v>
      </c>
      <c r="C82" s="979" t="s">
        <v>635</v>
      </c>
      <c r="D82" s="980"/>
      <c r="E82" s="980"/>
      <c r="K82" s="854"/>
      <c r="M82" s="794"/>
    </row>
    <row r="83" spans="1:14">
      <c r="K83" s="854"/>
      <c r="M83" s="794"/>
    </row>
    <row r="84" spans="1:14">
      <c r="C84" s="464" t="s">
        <v>627</v>
      </c>
      <c r="D84" s="463">
        <v>1</v>
      </c>
      <c r="K84" s="814">
        <v>0</v>
      </c>
      <c r="M84" s="794">
        <f>D84*K84</f>
        <v>0</v>
      </c>
    </row>
    <row r="85" spans="1:14" ht="12.75" customHeight="1" thickBot="1">
      <c r="K85" s="854"/>
      <c r="M85" s="857"/>
    </row>
    <row r="86" spans="1:14" ht="13.5" thickTop="1">
      <c r="C86" s="469"/>
      <c r="D86" s="470"/>
      <c r="E86" s="469"/>
      <c r="F86" s="469"/>
      <c r="G86" s="469"/>
      <c r="H86" s="469"/>
      <c r="I86" s="469"/>
      <c r="J86" s="470"/>
      <c r="K86" s="855"/>
      <c r="L86" s="471"/>
      <c r="M86" s="858"/>
    </row>
    <row r="87" spans="1:14" s="459" customFormat="1">
      <c r="A87" s="458"/>
      <c r="C87" s="459" t="s">
        <v>636</v>
      </c>
      <c r="D87" s="458"/>
      <c r="J87" s="458"/>
      <c r="K87" s="856"/>
      <c r="L87" s="460"/>
      <c r="M87" s="859">
        <f>SUM(M4:M84)</f>
        <v>0</v>
      </c>
    </row>
    <row r="88" spans="1:14" s="459" customFormat="1">
      <c r="A88" s="458"/>
      <c r="D88" s="458"/>
      <c r="J88" s="458"/>
      <c r="K88" s="460"/>
      <c r="L88" s="460"/>
      <c r="M88" s="462"/>
    </row>
    <row r="89" spans="1:14">
      <c r="M89" s="468"/>
    </row>
    <row r="90" spans="1:14">
      <c r="A90" s="458"/>
      <c r="B90" s="459"/>
      <c r="C90" s="459" t="s">
        <v>637</v>
      </c>
      <c r="D90" s="458"/>
      <c r="E90" s="459"/>
      <c r="F90" s="459"/>
      <c r="G90" s="459"/>
      <c r="H90" s="459"/>
      <c r="I90" s="459"/>
      <c r="J90" s="458"/>
      <c r="K90" s="460"/>
      <c r="L90" s="460"/>
      <c r="M90" s="461"/>
    </row>
    <row r="91" spans="1:14">
      <c r="A91" s="458"/>
      <c r="B91" s="459"/>
      <c r="C91" s="459"/>
      <c r="D91" s="458"/>
      <c r="E91" s="459"/>
      <c r="F91" s="459"/>
      <c r="G91" s="459"/>
      <c r="H91" s="459"/>
      <c r="I91" s="459"/>
      <c r="J91" s="458"/>
      <c r="K91" s="460"/>
      <c r="L91" s="460"/>
      <c r="M91" s="461"/>
    </row>
    <row r="92" spans="1:14">
      <c r="A92" s="458"/>
      <c r="B92" s="459"/>
      <c r="C92" s="459" t="s">
        <v>842</v>
      </c>
      <c r="D92" s="458"/>
      <c r="E92" s="459"/>
      <c r="F92" s="459"/>
      <c r="G92" s="459"/>
      <c r="H92" s="459"/>
      <c r="I92" s="459"/>
      <c r="J92" s="458"/>
      <c r="K92" s="460"/>
      <c r="L92" s="460"/>
      <c r="M92" s="461">
        <f>SUM(M87)</f>
        <v>0</v>
      </c>
    </row>
    <row r="93" spans="1:14" ht="13.5" thickBot="1"/>
    <row r="94" spans="1:14" ht="13.5" thickTop="1">
      <c r="C94" s="469"/>
      <c r="D94" s="470"/>
      <c r="E94" s="469"/>
      <c r="F94" s="469"/>
      <c r="G94" s="469"/>
      <c r="H94" s="469"/>
      <c r="I94" s="469"/>
      <c r="J94" s="470"/>
      <c r="K94" s="471"/>
      <c r="L94" s="471"/>
      <c r="M94" s="473"/>
    </row>
    <row r="95" spans="1:14">
      <c r="A95" s="458"/>
      <c r="B95" s="459"/>
      <c r="C95" s="459" t="s">
        <v>636</v>
      </c>
      <c r="D95" s="458"/>
      <c r="E95" s="459"/>
      <c r="F95" s="459"/>
      <c r="G95" s="459"/>
      <c r="H95" s="459"/>
      <c r="I95" s="459"/>
      <c r="J95" s="458"/>
      <c r="K95" s="460"/>
      <c r="L95" s="460"/>
      <c r="M95" s="461">
        <f>SUM(M92:M93)</f>
        <v>0</v>
      </c>
    </row>
    <row r="96" spans="1:14">
      <c r="A96" s="458"/>
      <c r="B96" s="459"/>
      <c r="C96" s="459"/>
      <c r="D96" s="458"/>
      <c r="E96" s="459"/>
      <c r="F96" s="459"/>
      <c r="G96" s="459"/>
      <c r="H96" s="459"/>
      <c r="I96" s="459"/>
      <c r="J96" s="458"/>
      <c r="K96" s="460"/>
      <c r="L96" s="460"/>
      <c r="M96" s="461"/>
    </row>
    <row r="97" spans="1:13">
      <c r="A97" s="458"/>
      <c r="B97" s="459"/>
      <c r="C97" s="459"/>
      <c r="D97" s="458"/>
      <c r="E97" s="459"/>
      <c r="F97" s="459"/>
      <c r="G97" s="459"/>
      <c r="H97" s="459"/>
      <c r="I97" s="459"/>
      <c r="J97" s="459"/>
      <c r="K97" s="459" t="s">
        <v>37</v>
      </c>
      <c r="L97" s="458"/>
      <c r="M97" s="461">
        <f>SUM(M95*0.22)</f>
        <v>0</v>
      </c>
    </row>
    <row r="98" spans="1:13" ht="13.5" thickBot="1">
      <c r="A98" s="474"/>
      <c r="B98" s="475"/>
      <c r="C98" s="476"/>
      <c r="D98" s="477"/>
      <c r="E98" s="476"/>
      <c r="F98" s="476"/>
      <c r="G98" s="476"/>
      <c r="H98" s="476"/>
      <c r="I98" s="476"/>
      <c r="J98" s="477"/>
      <c r="K98" s="478"/>
      <c r="L98" s="478"/>
      <c r="M98" s="479"/>
    </row>
    <row r="99" spans="1:13" ht="13.5" thickTop="1">
      <c r="A99" s="458"/>
      <c r="B99" s="459"/>
      <c r="C99" s="459"/>
      <c r="D99" s="458"/>
      <c r="E99" s="459"/>
      <c r="F99" s="459"/>
      <c r="G99" s="459"/>
      <c r="H99" s="459" t="s">
        <v>636</v>
      </c>
      <c r="I99" s="459"/>
      <c r="J99" s="458"/>
      <c r="K99" s="460"/>
      <c r="L99" s="460"/>
      <c r="M99" s="461">
        <f>SUM(M95:M97)</f>
        <v>0</v>
      </c>
    </row>
    <row r="100" spans="1:13" s="480" customFormat="1">
      <c r="B100" s="481"/>
      <c r="C100" s="482"/>
      <c r="D100" s="482"/>
      <c r="E100" s="483"/>
      <c r="F100" s="484"/>
      <c r="G100" s="484"/>
      <c r="H100" s="484"/>
      <c r="I100" s="485"/>
      <c r="J100" s="486"/>
    </row>
    <row r="101" spans="1:13" s="480" customFormat="1">
      <c r="B101" s="487"/>
      <c r="C101" s="616"/>
      <c r="D101" s="488"/>
      <c r="E101" s="489"/>
      <c r="F101" s="490"/>
      <c r="G101" s="490"/>
      <c r="H101" s="490"/>
      <c r="I101" s="491"/>
    </row>
    <row r="102" spans="1:13" s="480" customFormat="1">
      <c r="B102" s="487"/>
      <c r="C102" s="616"/>
      <c r="D102" s="488"/>
      <c r="E102" s="489"/>
      <c r="F102" s="490"/>
      <c r="G102" s="490"/>
      <c r="H102" s="490"/>
      <c r="I102" s="491"/>
    </row>
    <row r="103" spans="1:13" s="480" customFormat="1">
      <c r="B103" s="487"/>
      <c r="C103" s="616"/>
      <c r="D103" s="488"/>
      <c r="E103" s="489"/>
      <c r="F103" s="490"/>
      <c r="G103" s="490"/>
      <c r="H103" s="490"/>
      <c r="I103" s="491"/>
    </row>
    <row r="104" spans="1:13" s="480" customFormat="1">
      <c r="B104" s="487"/>
      <c r="C104" s="616"/>
      <c r="D104" s="488"/>
      <c r="E104" s="489"/>
      <c r="F104" s="490"/>
      <c r="G104" s="490"/>
      <c r="H104" s="490"/>
      <c r="I104" s="491"/>
    </row>
    <row r="105" spans="1:13" s="480" customFormat="1">
      <c r="B105" s="487"/>
      <c r="C105" s="616"/>
      <c r="D105" s="488"/>
      <c r="E105" s="489"/>
      <c r="F105" s="490"/>
      <c r="G105" s="490"/>
      <c r="H105" s="490"/>
      <c r="I105" s="491"/>
    </row>
    <row r="106" spans="1:13" s="480" customFormat="1">
      <c r="B106" s="487"/>
      <c r="C106" s="616"/>
      <c r="D106" s="488"/>
      <c r="E106" s="489"/>
      <c r="F106" s="490"/>
      <c r="G106" s="490"/>
      <c r="H106" s="490"/>
      <c r="I106" s="491"/>
    </row>
    <row r="157" spans="13:14">
      <c r="M157" s="468"/>
      <c r="N157" s="468" t="s">
        <v>638</v>
      </c>
    </row>
    <row r="181" spans="11:13" ht="15.75">
      <c r="K181" s="492"/>
    </row>
    <row r="183" spans="11:13" ht="15.75">
      <c r="K183" s="464"/>
      <c r="L183" s="492"/>
      <c r="M183" s="493"/>
    </row>
    <row r="233" spans="11:11" ht="15.75">
      <c r="K233" s="492"/>
    </row>
    <row r="285" spans="11:11" ht="15.75">
      <c r="K285" s="492"/>
    </row>
    <row r="296" spans="8:8" hidden="1"/>
    <row r="297" spans="8:8" hidden="1"/>
    <row r="300" spans="8:8" hidden="1"/>
    <row r="301" spans="8:8" hidden="1"/>
    <row r="304" spans="8:8">
      <c r="H304" s="463"/>
    </row>
    <row r="305" spans="8:8">
      <c r="H305" s="463"/>
    </row>
    <row r="306" spans="8:8" hidden="1"/>
    <row r="307" spans="8:8" hidden="1"/>
    <row r="343" spans="11:11" ht="15.75">
      <c r="K343" s="492"/>
    </row>
    <row r="395" spans="11:11" ht="15.75">
      <c r="K395" s="492"/>
    </row>
    <row r="408" spans="1:13" ht="13.5" thickBot="1"/>
    <row r="409" spans="1:13" ht="13.5" thickTop="1">
      <c r="C409" s="469"/>
      <c r="D409" s="470"/>
      <c r="E409" s="469"/>
      <c r="F409" s="469"/>
      <c r="G409" s="469"/>
      <c r="H409" s="469"/>
      <c r="I409" s="469"/>
      <c r="J409" s="470"/>
      <c r="K409" s="471"/>
      <c r="L409" s="471"/>
      <c r="M409" s="473"/>
    </row>
    <row r="410" spans="1:13" s="459" customFormat="1">
      <c r="A410" s="458"/>
      <c r="D410" s="458"/>
      <c r="J410" s="458"/>
      <c r="K410" s="460"/>
      <c r="L410" s="460"/>
      <c r="M410" s="461"/>
    </row>
    <row r="446" spans="11:11" ht="15.75">
      <c r="K446" s="492"/>
    </row>
    <row r="462" spans="1:13">
      <c r="A462" s="458"/>
      <c r="B462" s="459"/>
      <c r="C462" s="459"/>
      <c r="D462" s="458"/>
      <c r="E462" s="459"/>
      <c r="F462" s="459"/>
      <c r="G462" s="459"/>
      <c r="H462" s="459"/>
      <c r="I462" s="459"/>
      <c r="J462" s="458"/>
      <c r="K462" s="460"/>
      <c r="L462" s="460"/>
      <c r="M462" s="461"/>
    </row>
    <row r="463" spans="1:13">
      <c r="A463" s="458"/>
      <c r="B463" s="459"/>
      <c r="C463" s="459"/>
      <c r="D463" s="458"/>
      <c r="E463" s="459"/>
      <c r="F463" s="459"/>
      <c r="G463" s="459"/>
      <c r="H463" s="459"/>
      <c r="I463" s="459"/>
      <c r="J463" s="458"/>
      <c r="K463" s="460"/>
      <c r="L463" s="460"/>
      <c r="M463" s="461"/>
    </row>
    <row r="464" spans="1:13">
      <c r="A464" s="458"/>
      <c r="B464" s="459"/>
      <c r="C464" s="459"/>
      <c r="D464" s="458"/>
      <c r="E464" s="459"/>
      <c r="F464" s="459"/>
      <c r="G464" s="459"/>
      <c r="H464" s="459"/>
      <c r="I464" s="459"/>
      <c r="J464" s="458"/>
      <c r="K464" s="460"/>
      <c r="L464" s="460"/>
      <c r="M464" s="461"/>
    </row>
    <row r="465" spans="1:13">
      <c r="A465" s="458"/>
      <c r="B465" s="459"/>
      <c r="C465" s="459"/>
      <c r="D465" s="458"/>
      <c r="E465" s="459"/>
      <c r="F465" s="459"/>
      <c r="G465" s="459"/>
      <c r="H465" s="459"/>
      <c r="I465" s="459"/>
      <c r="J465" s="458"/>
      <c r="K465" s="460"/>
      <c r="L465" s="460"/>
      <c r="M465" s="461"/>
    </row>
    <row r="466" spans="1:13">
      <c r="A466" s="458"/>
      <c r="B466" s="459"/>
      <c r="C466" s="459"/>
      <c r="D466" s="458"/>
      <c r="E466" s="459"/>
      <c r="F466" s="459"/>
      <c r="G466" s="459"/>
      <c r="H466" s="459"/>
      <c r="I466" s="459"/>
      <c r="J466" s="458"/>
      <c r="K466" s="460"/>
      <c r="L466" s="460"/>
      <c r="M466" s="461"/>
    </row>
    <row r="468" spans="1:13" ht="13.5" thickBot="1"/>
    <row r="469" spans="1:13" ht="13.5" thickTop="1">
      <c r="C469" s="469"/>
      <c r="D469" s="470"/>
      <c r="E469" s="469"/>
      <c r="F469" s="469"/>
      <c r="G469" s="469"/>
      <c r="H469" s="469"/>
      <c r="I469" s="469"/>
      <c r="J469" s="470"/>
      <c r="K469" s="471"/>
      <c r="L469" s="471"/>
      <c r="M469" s="473"/>
    </row>
    <row r="470" spans="1:13">
      <c r="A470" s="458"/>
      <c r="B470" s="459"/>
      <c r="C470" s="459"/>
      <c r="D470" s="458"/>
      <c r="E470" s="459"/>
      <c r="F470" s="459"/>
      <c r="G470" s="459"/>
      <c r="H470" s="459"/>
      <c r="I470" s="459"/>
      <c r="J470" s="458"/>
      <c r="K470" s="460"/>
      <c r="L470" s="460"/>
      <c r="M470" s="461"/>
    </row>
    <row r="471" spans="1:13">
      <c r="A471" s="458"/>
      <c r="B471" s="459"/>
      <c r="C471" s="459"/>
      <c r="D471" s="458"/>
      <c r="E471" s="459"/>
      <c r="F471" s="459"/>
      <c r="G471" s="459"/>
      <c r="H471" s="459"/>
      <c r="I471" s="459"/>
      <c r="J471" s="459"/>
      <c r="K471" s="459"/>
      <c r="L471" s="458"/>
      <c r="M471" s="461"/>
    </row>
    <row r="472" spans="1:13" ht="13.5" thickBot="1">
      <c r="A472" s="474"/>
      <c r="B472" s="475"/>
      <c r="C472" s="476"/>
      <c r="D472" s="477"/>
      <c r="E472" s="476"/>
      <c r="F472" s="476"/>
      <c r="G472" s="476"/>
      <c r="H472" s="476"/>
      <c r="I472" s="476"/>
      <c r="J472" s="477"/>
      <c r="K472" s="478"/>
      <c r="L472" s="478"/>
      <c r="M472" s="479"/>
    </row>
    <row r="473" spans="1:13" ht="13.5" thickTop="1">
      <c r="A473" s="458"/>
      <c r="B473" s="459"/>
      <c r="C473" s="459"/>
      <c r="D473" s="458"/>
      <c r="E473" s="459"/>
      <c r="F473" s="459"/>
      <c r="G473" s="459"/>
      <c r="H473" s="459"/>
      <c r="I473" s="459"/>
      <c r="J473" s="458"/>
      <c r="K473" s="460"/>
      <c r="L473" s="460"/>
      <c r="M473" s="461"/>
    </row>
    <row r="499" spans="1:13" ht="15.75">
      <c r="K499" s="492"/>
    </row>
    <row r="501" spans="1:13">
      <c r="K501" s="464"/>
    </row>
    <row r="503" spans="1:13" s="459" customFormat="1">
      <c r="M503" s="494"/>
    </row>
    <row r="504" spans="1:13" s="459" customFormat="1">
      <c r="M504" s="494"/>
    </row>
    <row r="505" spans="1:13" s="459" customFormat="1">
      <c r="M505" s="494"/>
    </row>
    <row r="506" spans="1:13">
      <c r="A506" s="464"/>
      <c r="D506" s="464"/>
      <c r="J506" s="464"/>
      <c r="K506" s="464"/>
      <c r="L506" s="464"/>
      <c r="M506" s="495"/>
    </row>
    <row r="507" spans="1:13">
      <c r="A507" s="464"/>
      <c r="D507" s="464"/>
      <c r="J507" s="464"/>
      <c r="K507" s="464"/>
      <c r="L507" s="464"/>
      <c r="M507" s="495"/>
    </row>
    <row r="508" spans="1:13">
      <c r="A508" s="464"/>
      <c r="D508" s="464"/>
      <c r="J508" s="464"/>
      <c r="K508" s="464"/>
      <c r="L508" s="464"/>
      <c r="M508" s="495"/>
    </row>
    <row r="509" spans="1:13" s="459" customFormat="1">
      <c r="M509" s="494"/>
    </row>
    <row r="510" spans="1:13" s="459" customFormat="1">
      <c r="M510" s="494"/>
    </row>
    <row r="511" spans="1:13" s="475" customFormat="1">
      <c r="M511" s="496"/>
    </row>
    <row r="512" spans="1:13" s="459" customFormat="1">
      <c r="M512" s="494"/>
    </row>
  </sheetData>
  <mergeCells count="19">
    <mergeCell ref="C70:E70"/>
    <mergeCell ref="C74:E74"/>
    <mergeCell ref="C78:E78"/>
    <mergeCell ref="C82:E82"/>
    <mergeCell ref="C66:E66"/>
    <mergeCell ref="C58:E58"/>
    <mergeCell ref="C62:E62"/>
    <mergeCell ref="C30:E30"/>
    <mergeCell ref="C34:E34"/>
    <mergeCell ref="C38:E38"/>
    <mergeCell ref="C42:E42"/>
    <mergeCell ref="C50:E50"/>
    <mergeCell ref="C54:E54"/>
    <mergeCell ref="C26:E26"/>
    <mergeCell ref="C6:E6"/>
    <mergeCell ref="C10:E10"/>
    <mergeCell ref="C14:E14"/>
    <mergeCell ref="C18:E18"/>
    <mergeCell ref="C22:E22"/>
  </mergeCells>
  <printOptions horizontalCentered="1"/>
  <pageMargins left="0.35433070866141736" right="0.11811023622047245" top="0.74803149606299213" bottom="0.74803149606299213" header="0.51181102362204722" footer="0.51181102362204722"/>
  <pageSetup paperSize="9" scale="70" orientation="portrait" r:id="rId1"/>
  <headerFooter alignWithMargins="0"/>
  <rowBreaks count="5" manualBreakCount="5">
    <brk id="184" max="16383" man="1"/>
    <brk id="236" max="16383" man="1"/>
    <brk id="288" max="16383" man="1"/>
    <brk id="346" max="16383" man="1"/>
    <brk id="3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84"/>
  <sheetViews>
    <sheetView view="pageBreakPreview" topLeftCell="A49" zoomScaleNormal="100" zoomScaleSheetLayoutView="100" workbookViewId="0">
      <selection activeCell="H68" sqref="H68"/>
    </sheetView>
  </sheetViews>
  <sheetFormatPr defaultRowHeight="15.75"/>
  <cols>
    <col min="1" max="1" width="2.140625" style="739" customWidth="1"/>
    <col min="2" max="2" width="5.140625" style="740" customWidth="1"/>
    <col min="3" max="3" width="43.42578125" style="741" customWidth="1"/>
    <col min="4" max="4" width="5.7109375" style="741" customWidth="1"/>
    <col min="5" max="5" width="6.42578125" style="742" customWidth="1"/>
    <col min="6" max="6" width="10.7109375" style="742" hidden="1" customWidth="1"/>
    <col min="7" max="7" width="11.140625" style="742" hidden="1" customWidth="1"/>
    <col min="8" max="8" width="14.28515625" style="742" customWidth="1"/>
    <col min="9" max="9" width="16" style="743" customWidth="1"/>
    <col min="10" max="10" width="16.5703125" style="739" customWidth="1"/>
    <col min="11" max="256" width="9.140625" style="739"/>
    <col min="257" max="257" width="2.140625" style="739" customWidth="1"/>
    <col min="258" max="258" width="5.140625" style="739" customWidth="1"/>
    <col min="259" max="259" width="43.42578125" style="739" customWidth="1"/>
    <col min="260" max="260" width="5.7109375" style="739" customWidth="1"/>
    <col min="261" max="261" width="6.42578125" style="739" customWidth="1"/>
    <col min="262" max="263" width="0" style="739" hidden="1" customWidth="1"/>
    <col min="264" max="264" width="14.28515625" style="739" customWidth="1"/>
    <col min="265" max="265" width="16" style="739" customWidth="1"/>
    <col min="266" max="266" width="16.5703125" style="739" customWidth="1"/>
    <col min="267" max="512" width="9.140625" style="739"/>
    <col min="513" max="513" width="2.140625" style="739" customWidth="1"/>
    <col min="514" max="514" width="5.140625" style="739" customWidth="1"/>
    <col min="515" max="515" width="43.42578125" style="739" customWidth="1"/>
    <col min="516" max="516" width="5.7109375" style="739" customWidth="1"/>
    <col min="517" max="517" width="6.42578125" style="739" customWidth="1"/>
    <col min="518" max="519" width="0" style="739" hidden="1" customWidth="1"/>
    <col min="520" max="520" width="14.28515625" style="739" customWidth="1"/>
    <col min="521" max="521" width="16" style="739" customWidth="1"/>
    <col min="522" max="522" width="16.5703125" style="739" customWidth="1"/>
    <col min="523" max="768" width="9.140625" style="739"/>
    <col min="769" max="769" width="2.140625" style="739" customWidth="1"/>
    <col min="770" max="770" width="5.140625" style="739" customWidth="1"/>
    <col min="771" max="771" width="43.42578125" style="739" customWidth="1"/>
    <col min="772" max="772" width="5.7109375" style="739" customWidth="1"/>
    <col min="773" max="773" width="6.42578125" style="739" customWidth="1"/>
    <col min="774" max="775" width="0" style="739" hidden="1" customWidth="1"/>
    <col min="776" max="776" width="14.28515625" style="739" customWidth="1"/>
    <col min="777" max="777" width="16" style="739" customWidth="1"/>
    <col min="778" max="778" width="16.5703125" style="739" customWidth="1"/>
    <col min="779" max="1024" width="9.140625" style="739"/>
    <col min="1025" max="1025" width="2.140625" style="739" customWidth="1"/>
    <col min="1026" max="1026" width="5.140625" style="739" customWidth="1"/>
    <col min="1027" max="1027" width="43.42578125" style="739" customWidth="1"/>
    <col min="1028" max="1028" width="5.7109375" style="739" customWidth="1"/>
    <col min="1029" max="1029" width="6.42578125" style="739" customWidth="1"/>
    <col min="1030" max="1031" width="0" style="739" hidden="1" customWidth="1"/>
    <col min="1032" max="1032" width="14.28515625" style="739" customWidth="1"/>
    <col min="1033" max="1033" width="16" style="739" customWidth="1"/>
    <col min="1034" max="1034" width="16.5703125" style="739" customWidth="1"/>
    <col min="1035" max="1280" width="9.140625" style="739"/>
    <col min="1281" max="1281" width="2.140625" style="739" customWidth="1"/>
    <col min="1282" max="1282" width="5.140625" style="739" customWidth="1"/>
    <col min="1283" max="1283" width="43.42578125" style="739" customWidth="1"/>
    <col min="1284" max="1284" width="5.7109375" style="739" customWidth="1"/>
    <col min="1285" max="1285" width="6.42578125" style="739" customWidth="1"/>
    <col min="1286" max="1287" width="0" style="739" hidden="1" customWidth="1"/>
    <col min="1288" max="1288" width="14.28515625" style="739" customWidth="1"/>
    <col min="1289" max="1289" width="16" style="739" customWidth="1"/>
    <col min="1290" max="1290" width="16.5703125" style="739" customWidth="1"/>
    <col min="1291" max="1536" width="9.140625" style="739"/>
    <col min="1537" max="1537" width="2.140625" style="739" customWidth="1"/>
    <col min="1538" max="1538" width="5.140625" style="739" customWidth="1"/>
    <col min="1539" max="1539" width="43.42578125" style="739" customWidth="1"/>
    <col min="1540" max="1540" width="5.7109375" style="739" customWidth="1"/>
    <col min="1541" max="1541" width="6.42578125" style="739" customWidth="1"/>
    <col min="1542" max="1543" width="0" style="739" hidden="1" customWidth="1"/>
    <col min="1544" max="1544" width="14.28515625" style="739" customWidth="1"/>
    <col min="1545" max="1545" width="16" style="739" customWidth="1"/>
    <col min="1546" max="1546" width="16.5703125" style="739" customWidth="1"/>
    <col min="1547" max="1792" width="9.140625" style="739"/>
    <col min="1793" max="1793" width="2.140625" style="739" customWidth="1"/>
    <col min="1794" max="1794" width="5.140625" style="739" customWidth="1"/>
    <col min="1795" max="1795" width="43.42578125" style="739" customWidth="1"/>
    <col min="1796" max="1796" width="5.7109375" style="739" customWidth="1"/>
    <col min="1797" max="1797" width="6.42578125" style="739" customWidth="1"/>
    <col min="1798" max="1799" width="0" style="739" hidden="1" customWidth="1"/>
    <col min="1800" max="1800" width="14.28515625" style="739" customWidth="1"/>
    <col min="1801" max="1801" width="16" style="739" customWidth="1"/>
    <col min="1802" max="1802" width="16.5703125" style="739" customWidth="1"/>
    <col min="1803" max="2048" width="9.140625" style="739"/>
    <col min="2049" max="2049" width="2.140625" style="739" customWidth="1"/>
    <col min="2050" max="2050" width="5.140625" style="739" customWidth="1"/>
    <col min="2051" max="2051" width="43.42578125" style="739" customWidth="1"/>
    <col min="2052" max="2052" width="5.7109375" style="739" customWidth="1"/>
    <col min="2053" max="2053" width="6.42578125" style="739" customWidth="1"/>
    <col min="2054" max="2055" width="0" style="739" hidden="1" customWidth="1"/>
    <col min="2056" max="2056" width="14.28515625" style="739" customWidth="1"/>
    <col min="2057" max="2057" width="16" style="739" customWidth="1"/>
    <col min="2058" max="2058" width="16.5703125" style="739" customWidth="1"/>
    <col min="2059" max="2304" width="9.140625" style="739"/>
    <col min="2305" max="2305" width="2.140625" style="739" customWidth="1"/>
    <col min="2306" max="2306" width="5.140625" style="739" customWidth="1"/>
    <col min="2307" max="2307" width="43.42578125" style="739" customWidth="1"/>
    <col min="2308" max="2308" width="5.7109375" style="739" customWidth="1"/>
    <col min="2309" max="2309" width="6.42578125" style="739" customWidth="1"/>
    <col min="2310" max="2311" width="0" style="739" hidden="1" customWidth="1"/>
    <col min="2312" max="2312" width="14.28515625" style="739" customWidth="1"/>
    <col min="2313" max="2313" width="16" style="739" customWidth="1"/>
    <col min="2314" max="2314" width="16.5703125" style="739" customWidth="1"/>
    <col min="2315" max="2560" width="9.140625" style="739"/>
    <col min="2561" max="2561" width="2.140625" style="739" customWidth="1"/>
    <col min="2562" max="2562" width="5.140625" style="739" customWidth="1"/>
    <col min="2563" max="2563" width="43.42578125" style="739" customWidth="1"/>
    <col min="2564" max="2564" width="5.7109375" style="739" customWidth="1"/>
    <col min="2565" max="2565" width="6.42578125" style="739" customWidth="1"/>
    <col min="2566" max="2567" width="0" style="739" hidden="1" customWidth="1"/>
    <col min="2568" max="2568" width="14.28515625" style="739" customWidth="1"/>
    <col min="2569" max="2569" width="16" style="739" customWidth="1"/>
    <col min="2570" max="2570" width="16.5703125" style="739" customWidth="1"/>
    <col min="2571" max="2816" width="9.140625" style="739"/>
    <col min="2817" max="2817" width="2.140625" style="739" customWidth="1"/>
    <col min="2818" max="2818" width="5.140625" style="739" customWidth="1"/>
    <col min="2819" max="2819" width="43.42578125" style="739" customWidth="1"/>
    <col min="2820" max="2820" width="5.7109375" style="739" customWidth="1"/>
    <col min="2821" max="2821" width="6.42578125" style="739" customWidth="1"/>
    <col min="2822" max="2823" width="0" style="739" hidden="1" customWidth="1"/>
    <col min="2824" max="2824" width="14.28515625" style="739" customWidth="1"/>
    <col min="2825" max="2825" width="16" style="739" customWidth="1"/>
    <col min="2826" max="2826" width="16.5703125" style="739" customWidth="1"/>
    <col min="2827" max="3072" width="9.140625" style="739"/>
    <col min="3073" max="3073" width="2.140625" style="739" customWidth="1"/>
    <col min="3074" max="3074" width="5.140625" style="739" customWidth="1"/>
    <col min="3075" max="3075" width="43.42578125" style="739" customWidth="1"/>
    <col min="3076" max="3076" width="5.7109375" style="739" customWidth="1"/>
    <col min="3077" max="3077" width="6.42578125" style="739" customWidth="1"/>
    <col min="3078" max="3079" width="0" style="739" hidden="1" customWidth="1"/>
    <col min="3080" max="3080" width="14.28515625" style="739" customWidth="1"/>
    <col min="3081" max="3081" width="16" style="739" customWidth="1"/>
    <col min="3082" max="3082" width="16.5703125" style="739" customWidth="1"/>
    <col min="3083" max="3328" width="9.140625" style="739"/>
    <col min="3329" max="3329" width="2.140625" style="739" customWidth="1"/>
    <col min="3330" max="3330" width="5.140625" style="739" customWidth="1"/>
    <col min="3331" max="3331" width="43.42578125" style="739" customWidth="1"/>
    <col min="3332" max="3332" width="5.7109375" style="739" customWidth="1"/>
    <col min="3333" max="3333" width="6.42578125" style="739" customWidth="1"/>
    <col min="3334" max="3335" width="0" style="739" hidden="1" customWidth="1"/>
    <col min="3336" max="3336" width="14.28515625" style="739" customWidth="1"/>
    <col min="3337" max="3337" width="16" style="739" customWidth="1"/>
    <col min="3338" max="3338" width="16.5703125" style="739" customWidth="1"/>
    <col min="3339" max="3584" width="9.140625" style="739"/>
    <col min="3585" max="3585" width="2.140625" style="739" customWidth="1"/>
    <col min="3586" max="3586" width="5.140625" style="739" customWidth="1"/>
    <col min="3587" max="3587" width="43.42578125" style="739" customWidth="1"/>
    <col min="3588" max="3588" width="5.7109375" style="739" customWidth="1"/>
    <col min="3589" max="3589" width="6.42578125" style="739" customWidth="1"/>
    <col min="3590" max="3591" width="0" style="739" hidden="1" customWidth="1"/>
    <col min="3592" max="3592" width="14.28515625" style="739" customWidth="1"/>
    <col min="3593" max="3593" width="16" style="739" customWidth="1"/>
    <col min="3594" max="3594" width="16.5703125" style="739" customWidth="1"/>
    <col min="3595" max="3840" width="9.140625" style="739"/>
    <col min="3841" max="3841" width="2.140625" style="739" customWidth="1"/>
    <col min="3842" max="3842" width="5.140625" style="739" customWidth="1"/>
    <col min="3843" max="3843" width="43.42578125" style="739" customWidth="1"/>
    <col min="3844" max="3844" width="5.7109375" style="739" customWidth="1"/>
    <col min="3845" max="3845" width="6.42578125" style="739" customWidth="1"/>
    <col min="3846" max="3847" width="0" style="739" hidden="1" customWidth="1"/>
    <col min="3848" max="3848" width="14.28515625" style="739" customWidth="1"/>
    <col min="3849" max="3849" width="16" style="739" customWidth="1"/>
    <col min="3850" max="3850" width="16.5703125" style="739" customWidth="1"/>
    <col min="3851" max="4096" width="9.140625" style="739"/>
    <col min="4097" max="4097" width="2.140625" style="739" customWidth="1"/>
    <col min="4098" max="4098" width="5.140625" style="739" customWidth="1"/>
    <col min="4099" max="4099" width="43.42578125" style="739" customWidth="1"/>
    <col min="4100" max="4100" width="5.7109375" style="739" customWidth="1"/>
    <col min="4101" max="4101" width="6.42578125" style="739" customWidth="1"/>
    <col min="4102" max="4103" width="0" style="739" hidden="1" customWidth="1"/>
    <col min="4104" max="4104" width="14.28515625" style="739" customWidth="1"/>
    <col min="4105" max="4105" width="16" style="739" customWidth="1"/>
    <col min="4106" max="4106" width="16.5703125" style="739" customWidth="1"/>
    <col min="4107" max="4352" width="9.140625" style="739"/>
    <col min="4353" max="4353" width="2.140625" style="739" customWidth="1"/>
    <col min="4354" max="4354" width="5.140625" style="739" customWidth="1"/>
    <col min="4355" max="4355" width="43.42578125" style="739" customWidth="1"/>
    <col min="4356" max="4356" width="5.7109375" style="739" customWidth="1"/>
    <col min="4357" max="4357" width="6.42578125" style="739" customWidth="1"/>
    <col min="4358" max="4359" width="0" style="739" hidden="1" customWidth="1"/>
    <col min="4360" max="4360" width="14.28515625" style="739" customWidth="1"/>
    <col min="4361" max="4361" width="16" style="739" customWidth="1"/>
    <col min="4362" max="4362" width="16.5703125" style="739" customWidth="1"/>
    <col min="4363" max="4608" width="9.140625" style="739"/>
    <col min="4609" max="4609" width="2.140625" style="739" customWidth="1"/>
    <col min="4610" max="4610" width="5.140625" style="739" customWidth="1"/>
    <col min="4611" max="4611" width="43.42578125" style="739" customWidth="1"/>
    <col min="4612" max="4612" width="5.7109375" style="739" customWidth="1"/>
    <col min="4613" max="4613" width="6.42578125" style="739" customWidth="1"/>
    <col min="4614" max="4615" width="0" style="739" hidden="1" customWidth="1"/>
    <col min="4616" max="4616" width="14.28515625" style="739" customWidth="1"/>
    <col min="4617" max="4617" width="16" style="739" customWidth="1"/>
    <col min="4618" max="4618" width="16.5703125" style="739" customWidth="1"/>
    <col min="4619" max="4864" width="9.140625" style="739"/>
    <col min="4865" max="4865" width="2.140625" style="739" customWidth="1"/>
    <col min="4866" max="4866" width="5.140625" style="739" customWidth="1"/>
    <col min="4867" max="4867" width="43.42578125" style="739" customWidth="1"/>
    <col min="4868" max="4868" width="5.7109375" style="739" customWidth="1"/>
    <col min="4869" max="4869" width="6.42578125" style="739" customWidth="1"/>
    <col min="4870" max="4871" width="0" style="739" hidden="1" customWidth="1"/>
    <col min="4872" max="4872" width="14.28515625" style="739" customWidth="1"/>
    <col min="4873" max="4873" width="16" style="739" customWidth="1"/>
    <col min="4874" max="4874" width="16.5703125" style="739" customWidth="1"/>
    <col min="4875" max="5120" width="9.140625" style="739"/>
    <col min="5121" max="5121" width="2.140625" style="739" customWidth="1"/>
    <col min="5122" max="5122" width="5.140625" style="739" customWidth="1"/>
    <col min="5123" max="5123" width="43.42578125" style="739" customWidth="1"/>
    <col min="5124" max="5124" width="5.7109375" style="739" customWidth="1"/>
    <col min="5125" max="5125" width="6.42578125" style="739" customWidth="1"/>
    <col min="5126" max="5127" width="0" style="739" hidden="1" customWidth="1"/>
    <col min="5128" max="5128" width="14.28515625" style="739" customWidth="1"/>
    <col min="5129" max="5129" width="16" style="739" customWidth="1"/>
    <col min="5130" max="5130" width="16.5703125" style="739" customWidth="1"/>
    <col min="5131" max="5376" width="9.140625" style="739"/>
    <col min="5377" max="5377" width="2.140625" style="739" customWidth="1"/>
    <col min="5378" max="5378" width="5.140625" style="739" customWidth="1"/>
    <col min="5379" max="5379" width="43.42578125" style="739" customWidth="1"/>
    <col min="5380" max="5380" width="5.7109375" style="739" customWidth="1"/>
    <col min="5381" max="5381" width="6.42578125" style="739" customWidth="1"/>
    <col min="5382" max="5383" width="0" style="739" hidden="1" customWidth="1"/>
    <col min="5384" max="5384" width="14.28515625" style="739" customWidth="1"/>
    <col min="5385" max="5385" width="16" style="739" customWidth="1"/>
    <col min="5386" max="5386" width="16.5703125" style="739" customWidth="1"/>
    <col min="5387" max="5632" width="9.140625" style="739"/>
    <col min="5633" max="5633" width="2.140625" style="739" customWidth="1"/>
    <col min="5634" max="5634" width="5.140625" style="739" customWidth="1"/>
    <col min="5635" max="5635" width="43.42578125" style="739" customWidth="1"/>
    <col min="5636" max="5636" width="5.7109375" style="739" customWidth="1"/>
    <col min="5637" max="5637" width="6.42578125" style="739" customWidth="1"/>
    <col min="5638" max="5639" width="0" style="739" hidden="1" customWidth="1"/>
    <col min="5640" max="5640" width="14.28515625" style="739" customWidth="1"/>
    <col min="5641" max="5641" width="16" style="739" customWidth="1"/>
    <col min="5642" max="5642" width="16.5703125" style="739" customWidth="1"/>
    <col min="5643" max="5888" width="9.140625" style="739"/>
    <col min="5889" max="5889" width="2.140625" style="739" customWidth="1"/>
    <col min="5890" max="5890" width="5.140625" style="739" customWidth="1"/>
    <col min="5891" max="5891" width="43.42578125" style="739" customWidth="1"/>
    <col min="5892" max="5892" width="5.7109375" style="739" customWidth="1"/>
    <col min="5893" max="5893" width="6.42578125" style="739" customWidth="1"/>
    <col min="5894" max="5895" width="0" style="739" hidden="1" customWidth="1"/>
    <col min="5896" max="5896" width="14.28515625" style="739" customWidth="1"/>
    <col min="5897" max="5897" width="16" style="739" customWidth="1"/>
    <col min="5898" max="5898" width="16.5703125" style="739" customWidth="1"/>
    <col min="5899" max="6144" width="9.140625" style="739"/>
    <col min="6145" max="6145" width="2.140625" style="739" customWidth="1"/>
    <col min="6146" max="6146" width="5.140625" style="739" customWidth="1"/>
    <col min="6147" max="6147" width="43.42578125" style="739" customWidth="1"/>
    <col min="6148" max="6148" width="5.7109375" style="739" customWidth="1"/>
    <col min="6149" max="6149" width="6.42578125" style="739" customWidth="1"/>
    <col min="6150" max="6151" width="0" style="739" hidden="1" customWidth="1"/>
    <col min="6152" max="6152" width="14.28515625" style="739" customWidth="1"/>
    <col min="6153" max="6153" width="16" style="739" customWidth="1"/>
    <col min="6154" max="6154" width="16.5703125" style="739" customWidth="1"/>
    <col min="6155" max="6400" width="9.140625" style="739"/>
    <col min="6401" max="6401" width="2.140625" style="739" customWidth="1"/>
    <col min="6402" max="6402" width="5.140625" style="739" customWidth="1"/>
    <col min="6403" max="6403" width="43.42578125" style="739" customWidth="1"/>
    <col min="6404" max="6404" width="5.7109375" style="739" customWidth="1"/>
    <col min="6405" max="6405" width="6.42578125" style="739" customWidth="1"/>
    <col min="6406" max="6407" width="0" style="739" hidden="1" customWidth="1"/>
    <col min="6408" max="6408" width="14.28515625" style="739" customWidth="1"/>
    <col min="6409" max="6409" width="16" style="739" customWidth="1"/>
    <col min="6410" max="6410" width="16.5703125" style="739" customWidth="1"/>
    <col min="6411" max="6656" width="9.140625" style="739"/>
    <col min="6657" max="6657" width="2.140625" style="739" customWidth="1"/>
    <col min="6658" max="6658" width="5.140625" style="739" customWidth="1"/>
    <col min="6659" max="6659" width="43.42578125" style="739" customWidth="1"/>
    <col min="6660" max="6660" width="5.7109375" style="739" customWidth="1"/>
    <col min="6661" max="6661" width="6.42578125" style="739" customWidth="1"/>
    <col min="6662" max="6663" width="0" style="739" hidden="1" customWidth="1"/>
    <col min="6664" max="6664" width="14.28515625" style="739" customWidth="1"/>
    <col min="6665" max="6665" width="16" style="739" customWidth="1"/>
    <col min="6666" max="6666" width="16.5703125" style="739" customWidth="1"/>
    <col min="6667" max="6912" width="9.140625" style="739"/>
    <col min="6913" max="6913" width="2.140625" style="739" customWidth="1"/>
    <col min="6914" max="6914" width="5.140625" style="739" customWidth="1"/>
    <col min="6915" max="6915" width="43.42578125" style="739" customWidth="1"/>
    <col min="6916" max="6916" width="5.7109375" style="739" customWidth="1"/>
    <col min="6917" max="6917" width="6.42578125" style="739" customWidth="1"/>
    <col min="6918" max="6919" width="0" style="739" hidden="1" customWidth="1"/>
    <col min="6920" max="6920" width="14.28515625" style="739" customWidth="1"/>
    <col min="6921" max="6921" width="16" style="739" customWidth="1"/>
    <col min="6922" max="6922" width="16.5703125" style="739" customWidth="1"/>
    <col min="6923" max="7168" width="9.140625" style="739"/>
    <col min="7169" max="7169" width="2.140625" style="739" customWidth="1"/>
    <col min="7170" max="7170" width="5.140625" style="739" customWidth="1"/>
    <col min="7171" max="7171" width="43.42578125" style="739" customWidth="1"/>
    <col min="7172" max="7172" width="5.7109375" style="739" customWidth="1"/>
    <col min="7173" max="7173" width="6.42578125" style="739" customWidth="1"/>
    <col min="7174" max="7175" width="0" style="739" hidden="1" customWidth="1"/>
    <col min="7176" max="7176" width="14.28515625" style="739" customWidth="1"/>
    <col min="7177" max="7177" width="16" style="739" customWidth="1"/>
    <col min="7178" max="7178" width="16.5703125" style="739" customWidth="1"/>
    <col min="7179" max="7424" width="9.140625" style="739"/>
    <col min="7425" max="7425" width="2.140625" style="739" customWidth="1"/>
    <col min="7426" max="7426" width="5.140625" style="739" customWidth="1"/>
    <col min="7427" max="7427" width="43.42578125" style="739" customWidth="1"/>
    <col min="7428" max="7428" width="5.7109375" style="739" customWidth="1"/>
    <col min="7429" max="7429" width="6.42578125" style="739" customWidth="1"/>
    <col min="7430" max="7431" width="0" style="739" hidden="1" customWidth="1"/>
    <col min="7432" max="7432" width="14.28515625" style="739" customWidth="1"/>
    <col min="7433" max="7433" width="16" style="739" customWidth="1"/>
    <col min="7434" max="7434" width="16.5703125" style="739" customWidth="1"/>
    <col min="7435" max="7680" width="9.140625" style="739"/>
    <col min="7681" max="7681" width="2.140625" style="739" customWidth="1"/>
    <col min="7682" max="7682" width="5.140625" style="739" customWidth="1"/>
    <col min="7683" max="7683" width="43.42578125" style="739" customWidth="1"/>
    <col min="7684" max="7684" width="5.7109375" style="739" customWidth="1"/>
    <col min="7685" max="7685" width="6.42578125" style="739" customWidth="1"/>
    <col min="7686" max="7687" width="0" style="739" hidden="1" customWidth="1"/>
    <col min="7688" max="7688" width="14.28515625" style="739" customWidth="1"/>
    <col min="7689" max="7689" width="16" style="739" customWidth="1"/>
    <col min="7690" max="7690" width="16.5703125" style="739" customWidth="1"/>
    <col min="7691" max="7936" width="9.140625" style="739"/>
    <col min="7937" max="7937" width="2.140625" style="739" customWidth="1"/>
    <col min="7938" max="7938" width="5.140625" style="739" customWidth="1"/>
    <col min="7939" max="7939" width="43.42578125" style="739" customWidth="1"/>
    <col min="7940" max="7940" width="5.7109375" style="739" customWidth="1"/>
    <col min="7941" max="7941" width="6.42578125" style="739" customWidth="1"/>
    <col min="7942" max="7943" width="0" style="739" hidden="1" customWidth="1"/>
    <col min="7944" max="7944" width="14.28515625" style="739" customWidth="1"/>
    <col min="7945" max="7945" width="16" style="739" customWidth="1"/>
    <col min="7946" max="7946" width="16.5703125" style="739" customWidth="1"/>
    <col min="7947" max="8192" width="9.140625" style="739"/>
    <col min="8193" max="8193" width="2.140625" style="739" customWidth="1"/>
    <col min="8194" max="8194" width="5.140625" style="739" customWidth="1"/>
    <col min="8195" max="8195" width="43.42578125" style="739" customWidth="1"/>
    <col min="8196" max="8196" width="5.7109375" style="739" customWidth="1"/>
    <col min="8197" max="8197" width="6.42578125" style="739" customWidth="1"/>
    <col min="8198" max="8199" width="0" style="739" hidden="1" customWidth="1"/>
    <col min="8200" max="8200" width="14.28515625" style="739" customWidth="1"/>
    <col min="8201" max="8201" width="16" style="739" customWidth="1"/>
    <col min="8202" max="8202" width="16.5703125" style="739" customWidth="1"/>
    <col min="8203" max="8448" width="9.140625" style="739"/>
    <col min="8449" max="8449" width="2.140625" style="739" customWidth="1"/>
    <col min="8450" max="8450" width="5.140625" style="739" customWidth="1"/>
    <col min="8451" max="8451" width="43.42578125" style="739" customWidth="1"/>
    <col min="8452" max="8452" width="5.7109375" style="739" customWidth="1"/>
    <col min="8453" max="8453" width="6.42578125" style="739" customWidth="1"/>
    <col min="8454" max="8455" width="0" style="739" hidden="1" customWidth="1"/>
    <col min="8456" max="8456" width="14.28515625" style="739" customWidth="1"/>
    <col min="8457" max="8457" width="16" style="739" customWidth="1"/>
    <col min="8458" max="8458" width="16.5703125" style="739" customWidth="1"/>
    <col min="8459" max="8704" width="9.140625" style="739"/>
    <col min="8705" max="8705" width="2.140625" style="739" customWidth="1"/>
    <col min="8706" max="8706" width="5.140625" style="739" customWidth="1"/>
    <col min="8707" max="8707" width="43.42578125" style="739" customWidth="1"/>
    <col min="8708" max="8708" width="5.7109375" style="739" customWidth="1"/>
    <col min="8709" max="8709" width="6.42578125" style="739" customWidth="1"/>
    <col min="8710" max="8711" width="0" style="739" hidden="1" customWidth="1"/>
    <col min="8712" max="8712" width="14.28515625" style="739" customWidth="1"/>
    <col min="8713" max="8713" width="16" style="739" customWidth="1"/>
    <col min="8714" max="8714" width="16.5703125" style="739" customWidth="1"/>
    <col min="8715" max="8960" width="9.140625" style="739"/>
    <col min="8961" max="8961" width="2.140625" style="739" customWidth="1"/>
    <col min="8962" max="8962" width="5.140625" style="739" customWidth="1"/>
    <col min="8963" max="8963" width="43.42578125" style="739" customWidth="1"/>
    <col min="8964" max="8964" width="5.7109375" style="739" customWidth="1"/>
    <col min="8965" max="8965" width="6.42578125" style="739" customWidth="1"/>
    <col min="8966" max="8967" width="0" style="739" hidden="1" customWidth="1"/>
    <col min="8968" max="8968" width="14.28515625" style="739" customWidth="1"/>
    <col min="8969" max="8969" width="16" style="739" customWidth="1"/>
    <col min="8970" max="8970" width="16.5703125" style="739" customWidth="1"/>
    <col min="8971" max="9216" width="9.140625" style="739"/>
    <col min="9217" max="9217" width="2.140625" style="739" customWidth="1"/>
    <col min="9218" max="9218" width="5.140625" style="739" customWidth="1"/>
    <col min="9219" max="9219" width="43.42578125" style="739" customWidth="1"/>
    <col min="9220" max="9220" width="5.7109375" style="739" customWidth="1"/>
    <col min="9221" max="9221" width="6.42578125" style="739" customWidth="1"/>
    <col min="9222" max="9223" width="0" style="739" hidden="1" customWidth="1"/>
    <col min="9224" max="9224" width="14.28515625" style="739" customWidth="1"/>
    <col min="9225" max="9225" width="16" style="739" customWidth="1"/>
    <col min="9226" max="9226" width="16.5703125" style="739" customWidth="1"/>
    <col min="9227" max="9472" width="9.140625" style="739"/>
    <col min="9473" max="9473" width="2.140625" style="739" customWidth="1"/>
    <col min="9474" max="9474" width="5.140625" style="739" customWidth="1"/>
    <col min="9475" max="9475" width="43.42578125" style="739" customWidth="1"/>
    <col min="9476" max="9476" width="5.7109375" style="739" customWidth="1"/>
    <col min="9477" max="9477" width="6.42578125" style="739" customWidth="1"/>
    <col min="9478" max="9479" width="0" style="739" hidden="1" customWidth="1"/>
    <col min="9480" max="9480" width="14.28515625" style="739" customWidth="1"/>
    <col min="9481" max="9481" width="16" style="739" customWidth="1"/>
    <col min="9482" max="9482" width="16.5703125" style="739" customWidth="1"/>
    <col min="9483" max="9728" width="9.140625" style="739"/>
    <col min="9729" max="9729" width="2.140625" style="739" customWidth="1"/>
    <col min="9730" max="9730" width="5.140625" style="739" customWidth="1"/>
    <col min="9731" max="9731" width="43.42578125" style="739" customWidth="1"/>
    <col min="9732" max="9732" width="5.7109375" style="739" customWidth="1"/>
    <col min="9733" max="9733" width="6.42578125" style="739" customWidth="1"/>
    <col min="9734" max="9735" width="0" style="739" hidden="1" customWidth="1"/>
    <col min="9736" max="9736" width="14.28515625" style="739" customWidth="1"/>
    <col min="9737" max="9737" width="16" style="739" customWidth="1"/>
    <col min="9738" max="9738" width="16.5703125" style="739" customWidth="1"/>
    <col min="9739" max="9984" width="9.140625" style="739"/>
    <col min="9985" max="9985" width="2.140625" style="739" customWidth="1"/>
    <col min="9986" max="9986" width="5.140625" style="739" customWidth="1"/>
    <col min="9987" max="9987" width="43.42578125" style="739" customWidth="1"/>
    <col min="9988" max="9988" width="5.7109375" style="739" customWidth="1"/>
    <col min="9989" max="9989" width="6.42578125" style="739" customWidth="1"/>
    <col min="9990" max="9991" width="0" style="739" hidden="1" customWidth="1"/>
    <col min="9992" max="9992" width="14.28515625" style="739" customWidth="1"/>
    <col min="9993" max="9993" width="16" style="739" customWidth="1"/>
    <col min="9994" max="9994" width="16.5703125" style="739" customWidth="1"/>
    <col min="9995" max="10240" width="9.140625" style="739"/>
    <col min="10241" max="10241" width="2.140625" style="739" customWidth="1"/>
    <col min="10242" max="10242" width="5.140625" style="739" customWidth="1"/>
    <col min="10243" max="10243" width="43.42578125" style="739" customWidth="1"/>
    <col min="10244" max="10244" width="5.7109375" style="739" customWidth="1"/>
    <col min="10245" max="10245" width="6.42578125" style="739" customWidth="1"/>
    <col min="10246" max="10247" width="0" style="739" hidden="1" customWidth="1"/>
    <col min="10248" max="10248" width="14.28515625" style="739" customWidth="1"/>
    <col min="10249" max="10249" width="16" style="739" customWidth="1"/>
    <col min="10250" max="10250" width="16.5703125" style="739" customWidth="1"/>
    <col min="10251" max="10496" width="9.140625" style="739"/>
    <col min="10497" max="10497" width="2.140625" style="739" customWidth="1"/>
    <col min="10498" max="10498" width="5.140625" style="739" customWidth="1"/>
    <col min="10499" max="10499" width="43.42578125" style="739" customWidth="1"/>
    <col min="10500" max="10500" width="5.7109375" style="739" customWidth="1"/>
    <col min="10501" max="10501" width="6.42578125" style="739" customWidth="1"/>
    <col min="10502" max="10503" width="0" style="739" hidden="1" customWidth="1"/>
    <col min="10504" max="10504" width="14.28515625" style="739" customWidth="1"/>
    <col min="10505" max="10505" width="16" style="739" customWidth="1"/>
    <col min="10506" max="10506" width="16.5703125" style="739" customWidth="1"/>
    <col min="10507" max="10752" width="9.140625" style="739"/>
    <col min="10753" max="10753" width="2.140625" style="739" customWidth="1"/>
    <col min="10754" max="10754" width="5.140625" style="739" customWidth="1"/>
    <col min="10755" max="10755" width="43.42578125" style="739" customWidth="1"/>
    <col min="10756" max="10756" width="5.7109375" style="739" customWidth="1"/>
    <col min="10757" max="10757" width="6.42578125" style="739" customWidth="1"/>
    <col min="10758" max="10759" width="0" style="739" hidden="1" customWidth="1"/>
    <col min="10760" max="10760" width="14.28515625" style="739" customWidth="1"/>
    <col min="10761" max="10761" width="16" style="739" customWidth="1"/>
    <col min="10762" max="10762" width="16.5703125" style="739" customWidth="1"/>
    <col min="10763" max="11008" width="9.140625" style="739"/>
    <col min="11009" max="11009" width="2.140625" style="739" customWidth="1"/>
    <col min="11010" max="11010" width="5.140625" style="739" customWidth="1"/>
    <col min="11011" max="11011" width="43.42578125" style="739" customWidth="1"/>
    <col min="11012" max="11012" width="5.7109375" style="739" customWidth="1"/>
    <col min="11013" max="11013" width="6.42578125" style="739" customWidth="1"/>
    <col min="11014" max="11015" width="0" style="739" hidden="1" customWidth="1"/>
    <col min="11016" max="11016" width="14.28515625" style="739" customWidth="1"/>
    <col min="11017" max="11017" width="16" style="739" customWidth="1"/>
    <col min="11018" max="11018" width="16.5703125" style="739" customWidth="1"/>
    <col min="11019" max="11264" width="9.140625" style="739"/>
    <col min="11265" max="11265" width="2.140625" style="739" customWidth="1"/>
    <col min="11266" max="11266" width="5.140625" style="739" customWidth="1"/>
    <col min="11267" max="11267" width="43.42578125" style="739" customWidth="1"/>
    <col min="11268" max="11268" width="5.7109375" style="739" customWidth="1"/>
    <col min="11269" max="11269" width="6.42578125" style="739" customWidth="1"/>
    <col min="11270" max="11271" width="0" style="739" hidden="1" customWidth="1"/>
    <col min="11272" max="11272" width="14.28515625" style="739" customWidth="1"/>
    <col min="11273" max="11273" width="16" style="739" customWidth="1"/>
    <col min="11274" max="11274" width="16.5703125" style="739" customWidth="1"/>
    <col min="11275" max="11520" width="9.140625" style="739"/>
    <col min="11521" max="11521" width="2.140625" style="739" customWidth="1"/>
    <col min="11522" max="11522" width="5.140625" style="739" customWidth="1"/>
    <col min="11523" max="11523" width="43.42578125" style="739" customWidth="1"/>
    <col min="11524" max="11524" width="5.7109375" style="739" customWidth="1"/>
    <col min="11525" max="11525" width="6.42578125" style="739" customWidth="1"/>
    <col min="11526" max="11527" width="0" style="739" hidden="1" customWidth="1"/>
    <col min="11528" max="11528" width="14.28515625" style="739" customWidth="1"/>
    <col min="11529" max="11529" width="16" style="739" customWidth="1"/>
    <col min="11530" max="11530" width="16.5703125" style="739" customWidth="1"/>
    <col min="11531" max="11776" width="9.140625" style="739"/>
    <col min="11777" max="11777" width="2.140625" style="739" customWidth="1"/>
    <col min="11778" max="11778" width="5.140625" style="739" customWidth="1"/>
    <col min="11779" max="11779" width="43.42578125" style="739" customWidth="1"/>
    <col min="11780" max="11780" width="5.7109375" style="739" customWidth="1"/>
    <col min="11781" max="11781" width="6.42578125" style="739" customWidth="1"/>
    <col min="11782" max="11783" width="0" style="739" hidden="1" customWidth="1"/>
    <col min="11784" max="11784" width="14.28515625" style="739" customWidth="1"/>
    <col min="11785" max="11785" width="16" style="739" customWidth="1"/>
    <col min="11786" max="11786" width="16.5703125" style="739" customWidth="1"/>
    <col min="11787" max="12032" width="9.140625" style="739"/>
    <col min="12033" max="12033" width="2.140625" style="739" customWidth="1"/>
    <col min="12034" max="12034" width="5.140625" style="739" customWidth="1"/>
    <col min="12035" max="12035" width="43.42578125" style="739" customWidth="1"/>
    <col min="12036" max="12036" width="5.7109375" style="739" customWidth="1"/>
    <col min="12037" max="12037" width="6.42578125" style="739" customWidth="1"/>
    <col min="12038" max="12039" width="0" style="739" hidden="1" customWidth="1"/>
    <col min="12040" max="12040" width="14.28515625" style="739" customWidth="1"/>
    <col min="12041" max="12041" width="16" style="739" customWidth="1"/>
    <col min="12042" max="12042" width="16.5703125" style="739" customWidth="1"/>
    <col min="12043" max="12288" width="9.140625" style="739"/>
    <col min="12289" max="12289" width="2.140625" style="739" customWidth="1"/>
    <col min="12290" max="12290" width="5.140625" style="739" customWidth="1"/>
    <col min="12291" max="12291" width="43.42578125" style="739" customWidth="1"/>
    <col min="12292" max="12292" width="5.7109375" style="739" customWidth="1"/>
    <col min="12293" max="12293" width="6.42578125" style="739" customWidth="1"/>
    <col min="12294" max="12295" width="0" style="739" hidden="1" customWidth="1"/>
    <col min="12296" max="12296" width="14.28515625" style="739" customWidth="1"/>
    <col min="12297" max="12297" width="16" style="739" customWidth="1"/>
    <col min="12298" max="12298" width="16.5703125" style="739" customWidth="1"/>
    <col min="12299" max="12544" width="9.140625" style="739"/>
    <col min="12545" max="12545" width="2.140625" style="739" customWidth="1"/>
    <col min="12546" max="12546" width="5.140625" style="739" customWidth="1"/>
    <col min="12547" max="12547" width="43.42578125" style="739" customWidth="1"/>
    <col min="12548" max="12548" width="5.7109375" style="739" customWidth="1"/>
    <col min="12549" max="12549" width="6.42578125" style="739" customWidth="1"/>
    <col min="12550" max="12551" width="0" style="739" hidden="1" customWidth="1"/>
    <col min="12552" max="12552" width="14.28515625" style="739" customWidth="1"/>
    <col min="12553" max="12553" width="16" style="739" customWidth="1"/>
    <col min="12554" max="12554" width="16.5703125" style="739" customWidth="1"/>
    <col min="12555" max="12800" width="9.140625" style="739"/>
    <col min="12801" max="12801" width="2.140625" style="739" customWidth="1"/>
    <col min="12802" max="12802" width="5.140625" style="739" customWidth="1"/>
    <col min="12803" max="12803" width="43.42578125" style="739" customWidth="1"/>
    <col min="12804" max="12804" width="5.7109375" style="739" customWidth="1"/>
    <col min="12805" max="12805" width="6.42578125" style="739" customWidth="1"/>
    <col min="12806" max="12807" width="0" style="739" hidden="1" customWidth="1"/>
    <col min="12808" max="12808" width="14.28515625" style="739" customWidth="1"/>
    <col min="12809" max="12809" width="16" style="739" customWidth="1"/>
    <col min="12810" max="12810" width="16.5703125" style="739" customWidth="1"/>
    <col min="12811" max="13056" width="9.140625" style="739"/>
    <col min="13057" max="13057" width="2.140625" style="739" customWidth="1"/>
    <col min="13058" max="13058" width="5.140625" style="739" customWidth="1"/>
    <col min="13059" max="13059" width="43.42578125" style="739" customWidth="1"/>
    <col min="13060" max="13060" width="5.7109375" style="739" customWidth="1"/>
    <col min="13061" max="13061" width="6.42578125" style="739" customWidth="1"/>
    <col min="13062" max="13063" width="0" style="739" hidden="1" customWidth="1"/>
    <col min="13064" max="13064" width="14.28515625" style="739" customWidth="1"/>
    <col min="13065" max="13065" width="16" style="739" customWidth="1"/>
    <col min="13066" max="13066" width="16.5703125" style="739" customWidth="1"/>
    <col min="13067" max="13312" width="9.140625" style="739"/>
    <col min="13313" max="13313" width="2.140625" style="739" customWidth="1"/>
    <col min="13314" max="13314" width="5.140625" style="739" customWidth="1"/>
    <col min="13315" max="13315" width="43.42578125" style="739" customWidth="1"/>
    <col min="13316" max="13316" width="5.7109375" style="739" customWidth="1"/>
    <col min="13317" max="13317" width="6.42578125" style="739" customWidth="1"/>
    <col min="13318" max="13319" width="0" style="739" hidden="1" customWidth="1"/>
    <col min="13320" max="13320" width="14.28515625" style="739" customWidth="1"/>
    <col min="13321" max="13321" width="16" style="739" customWidth="1"/>
    <col min="13322" max="13322" width="16.5703125" style="739" customWidth="1"/>
    <col min="13323" max="13568" width="9.140625" style="739"/>
    <col min="13569" max="13569" width="2.140625" style="739" customWidth="1"/>
    <col min="13570" max="13570" width="5.140625" style="739" customWidth="1"/>
    <col min="13571" max="13571" width="43.42578125" style="739" customWidth="1"/>
    <col min="13572" max="13572" width="5.7109375" style="739" customWidth="1"/>
    <col min="13573" max="13573" width="6.42578125" style="739" customWidth="1"/>
    <col min="13574" max="13575" width="0" style="739" hidden="1" customWidth="1"/>
    <col min="13576" max="13576" width="14.28515625" style="739" customWidth="1"/>
    <col min="13577" max="13577" width="16" style="739" customWidth="1"/>
    <col min="13578" max="13578" width="16.5703125" style="739" customWidth="1"/>
    <col min="13579" max="13824" width="9.140625" style="739"/>
    <col min="13825" max="13825" width="2.140625" style="739" customWidth="1"/>
    <col min="13826" max="13826" width="5.140625" style="739" customWidth="1"/>
    <col min="13827" max="13827" width="43.42578125" style="739" customWidth="1"/>
    <col min="13828" max="13828" width="5.7109375" style="739" customWidth="1"/>
    <col min="13829" max="13829" width="6.42578125" style="739" customWidth="1"/>
    <col min="13830" max="13831" width="0" style="739" hidden="1" customWidth="1"/>
    <col min="13832" max="13832" width="14.28515625" style="739" customWidth="1"/>
    <col min="13833" max="13833" width="16" style="739" customWidth="1"/>
    <col min="13834" max="13834" width="16.5703125" style="739" customWidth="1"/>
    <col min="13835" max="14080" width="9.140625" style="739"/>
    <col min="14081" max="14081" width="2.140625" style="739" customWidth="1"/>
    <col min="14082" max="14082" width="5.140625" style="739" customWidth="1"/>
    <col min="14083" max="14083" width="43.42578125" style="739" customWidth="1"/>
    <col min="14084" max="14084" width="5.7109375" style="739" customWidth="1"/>
    <col min="14085" max="14085" width="6.42578125" style="739" customWidth="1"/>
    <col min="14086" max="14087" width="0" style="739" hidden="1" customWidth="1"/>
    <col min="14088" max="14088" width="14.28515625" style="739" customWidth="1"/>
    <col min="14089" max="14089" width="16" style="739" customWidth="1"/>
    <col min="14090" max="14090" width="16.5703125" style="739" customWidth="1"/>
    <col min="14091" max="14336" width="9.140625" style="739"/>
    <col min="14337" max="14337" width="2.140625" style="739" customWidth="1"/>
    <col min="14338" max="14338" width="5.140625" style="739" customWidth="1"/>
    <col min="14339" max="14339" width="43.42578125" style="739" customWidth="1"/>
    <col min="14340" max="14340" width="5.7109375" style="739" customWidth="1"/>
    <col min="14341" max="14341" width="6.42578125" style="739" customWidth="1"/>
    <col min="14342" max="14343" width="0" style="739" hidden="1" customWidth="1"/>
    <col min="14344" max="14344" width="14.28515625" style="739" customWidth="1"/>
    <col min="14345" max="14345" width="16" style="739" customWidth="1"/>
    <col min="14346" max="14346" width="16.5703125" style="739" customWidth="1"/>
    <col min="14347" max="14592" width="9.140625" style="739"/>
    <col min="14593" max="14593" width="2.140625" style="739" customWidth="1"/>
    <col min="14594" max="14594" width="5.140625" style="739" customWidth="1"/>
    <col min="14595" max="14595" width="43.42578125" style="739" customWidth="1"/>
    <col min="14596" max="14596" width="5.7109375" style="739" customWidth="1"/>
    <col min="14597" max="14597" width="6.42578125" style="739" customWidth="1"/>
    <col min="14598" max="14599" width="0" style="739" hidden="1" customWidth="1"/>
    <col min="14600" max="14600" width="14.28515625" style="739" customWidth="1"/>
    <col min="14601" max="14601" width="16" style="739" customWidth="1"/>
    <col min="14602" max="14602" width="16.5703125" style="739" customWidth="1"/>
    <col min="14603" max="14848" width="9.140625" style="739"/>
    <col min="14849" max="14849" width="2.140625" style="739" customWidth="1"/>
    <col min="14850" max="14850" width="5.140625" style="739" customWidth="1"/>
    <col min="14851" max="14851" width="43.42578125" style="739" customWidth="1"/>
    <col min="14852" max="14852" width="5.7109375" style="739" customWidth="1"/>
    <col min="14853" max="14853" width="6.42578125" style="739" customWidth="1"/>
    <col min="14854" max="14855" width="0" style="739" hidden="1" customWidth="1"/>
    <col min="14856" max="14856" width="14.28515625" style="739" customWidth="1"/>
    <col min="14857" max="14857" width="16" style="739" customWidth="1"/>
    <col min="14858" max="14858" width="16.5703125" style="739" customWidth="1"/>
    <col min="14859" max="15104" width="9.140625" style="739"/>
    <col min="15105" max="15105" width="2.140625" style="739" customWidth="1"/>
    <col min="15106" max="15106" width="5.140625" style="739" customWidth="1"/>
    <col min="15107" max="15107" width="43.42578125" style="739" customWidth="1"/>
    <col min="15108" max="15108" width="5.7109375" style="739" customWidth="1"/>
    <col min="15109" max="15109" width="6.42578125" style="739" customWidth="1"/>
    <col min="15110" max="15111" width="0" style="739" hidden="1" customWidth="1"/>
    <col min="15112" max="15112" width="14.28515625" style="739" customWidth="1"/>
    <col min="15113" max="15113" width="16" style="739" customWidth="1"/>
    <col min="15114" max="15114" width="16.5703125" style="739" customWidth="1"/>
    <col min="15115" max="15360" width="9.140625" style="739"/>
    <col min="15361" max="15361" width="2.140625" style="739" customWidth="1"/>
    <col min="15362" max="15362" width="5.140625" style="739" customWidth="1"/>
    <col min="15363" max="15363" width="43.42578125" style="739" customWidth="1"/>
    <col min="15364" max="15364" width="5.7109375" style="739" customWidth="1"/>
    <col min="15365" max="15365" width="6.42578125" style="739" customWidth="1"/>
    <col min="15366" max="15367" width="0" style="739" hidden="1" customWidth="1"/>
    <col min="15368" max="15368" width="14.28515625" style="739" customWidth="1"/>
    <col min="15369" max="15369" width="16" style="739" customWidth="1"/>
    <col min="15370" max="15370" width="16.5703125" style="739" customWidth="1"/>
    <col min="15371" max="15616" width="9.140625" style="739"/>
    <col min="15617" max="15617" width="2.140625" style="739" customWidth="1"/>
    <col min="15618" max="15618" width="5.140625" style="739" customWidth="1"/>
    <col min="15619" max="15619" width="43.42578125" style="739" customWidth="1"/>
    <col min="15620" max="15620" width="5.7109375" style="739" customWidth="1"/>
    <col min="15621" max="15621" width="6.42578125" style="739" customWidth="1"/>
    <col min="15622" max="15623" width="0" style="739" hidden="1" customWidth="1"/>
    <col min="15624" max="15624" width="14.28515625" style="739" customWidth="1"/>
    <col min="15625" max="15625" width="16" style="739" customWidth="1"/>
    <col min="15626" max="15626" width="16.5703125" style="739" customWidth="1"/>
    <col min="15627" max="15872" width="9.140625" style="739"/>
    <col min="15873" max="15873" width="2.140625" style="739" customWidth="1"/>
    <col min="15874" max="15874" width="5.140625" style="739" customWidth="1"/>
    <col min="15875" max="15875" width="43.42578125" style="739" customWidth="1"/>
    <col min="15876" max="15876" width="5.7109375" style="739" customWidth="1"/>
    <col min="15877" max="15877" width="6.42578125" style="739" customWidth="1"/>
    <col min="15878" max="15879" width="0" style="739" hidden="1" customWidth="1"/>
    <col min="15880" max="15880" width="14.28515625" style="739" customWidth="1"/>
    <col min="15881" max="15881" width="16" style="739" customWidth="1"/>
    <col min="15882" max="15882" width="16.5703125" style="739" customWidth="1"/>
    <col min="15883" max="16128" width="9.140625" style="739"/>
    <col min="16129" max="16129" width="2.140625" style="739" customWidth="1"/>
    <col min="16130" max="16130" width="5.140625" style="739" customWidth="1"/>
    <col min="16131" max="16131" width="43.42578125" style="739" customWidth="1"/>
    <col min="16132" max="16132" width="5.7109375" style="739" customWidth="1"/>
    <col min="16133" max="16133" width="6.42578125" style="739" customWidth="1"/>
    <col min="16134" max="16135" width="0" style="739" hidden="1" customWidth="1"/>
    <col min="16136" max="16136" width="14.28515625" style="739" customWidth="1"/>
    <col min="16137" max="16137" width="16" style="739" customWidth="1"/>
    <col min="16138" max="16138" width="16.5703125" style="739" customWidth="1"/>
    <col min="16139" max="16384" width="9.140625" style="739"/>
  </cols>
  <sheetData>
    <row r="1" spans="1:13" s="673" customFormat="1" ht="12.75">
      <c r="A1" s="672"/>
      <c r="C1" s="673" t="s">
        <v>844</v>
      </c>
      <c r="F1" s="672"/>
      <c r="J1" s="672"/>
      <c r="K1" s="497"/>
      <c r="L1" s="497"/>
      <c r="M1" s="497"/>
    </row>
    <row r="2" spans="1:13" s="678" customFormat="1" ht="38.25">
      <c r="A2" s="673"/>
      <c r="B2" s="674"/>
      <c r="C2" s="744" t="s">
        <v>831</v>
      </c>
      <c r="D2" s="675"/>
      <c r="E2" s="676"/>
      <c r="F2" s="676"/>
      <c r="G2" s="676"/>
      <c r="H2" s="498"/>
      <c r="I2" s="677"/>
    </row>
    <row r="3" spans="1:13" s="678" customFormat="1" ht="12.75">
      <c r="B3" s="679" t="s">
        <v>294</v>
      </c>
      <c r="C3" s="680" t="s">
        <v>639</v>
      </c>
      <c r="D3" s="680"/>
      <c r="E3" s="681"/>
      <c r="F3" s="682"/>
      <c r="G3" s="682"/>
      <c r="H3" s="682"/>
      <c r="I3" s="683"/>
    </row>
    <row r="4" spans="1:13" s="678" customFormat="1" ht="12.75" customHeight="1">
      <c r="B4" s="674"/>
      <c r="C4" s="680"/>
      <c r="D4" s="684" t="s">
        <v>640</v>
      </c>
      <c r="E4" s="685" t="s">
        <v>641</v>
      </c>
      <c r="F4" s="684" t="s">
        <v>642</v>
      </c>
      <c r="G4" s="684" t="s">
        <v>643</v>
      </c>
      <c r="H4" s="684" t="s">
        <v>644</v>
      </c>
      <c r="I4" s="686" t="s">
        <v>645</v>
      </c>
    </row>
    <row r="5" spans="1:13" s="678" customFormat="1" ht="12.75" customHeight="1">
      <c r="B5" s="674"/>
      <c r="C5" s="680"/>
      <c r="D5" s="684"/>
      <c r="E5" s="685"/>
      <c r="F5" s="684"/>
      <c r="G5" s="684"/>
      <c r="H5" s="684"/>
      <c r="I5" s="686"/>
    </row>
    <row r="6" spans="1:13" s="678" customFormat="1" ht="39" customHeight="1">
      <c r="B6" s="687" t="s">
        <v>11</v>
      </c>
      <c r="C6" s="688" t="s">
        <v>646</v>
      </c>
      <c r="D6" s="689" t="s">
        <v>627</v>
      </c>
      <c r="E6" s="690">
        <v>1</v>
      </c>
      <c r="F6" s="691"/>
      <c r="G6" s="691"/>
      <c r="H6" s="897">
        <v>0</v>
      </c>
      <c r="I6" s="860">
        <f>PRODUCT(E6,H6)</f>
        <v>0</v>
      </c>
    </row>
    <row r="7" spans="1:13" s="678" customFormat="1" ht="12.75">
      <c r="B7" s="687"/>
      <c r="C7" s="688"/>
      <c r="D7" s="689"/>
      <c r="E7" s="690"/>
      <c r="F7" s="691"/>
      <c r="G7" s="691"/>
      <c r="H7" s="898"/>
      <c r="I7" s="692"/>
    </row>
    <row r="8" spans="1:13" s="678" customFormat="1" ht="27" customHeight="1">
      <c r="B8" s="687" t="s">
        <v>9</v>
      </c>
      <c r="C8" s="688" t="s">
        <v>647</v>
      </c>
      <c r="D8" s="689" t="s">
        <v>614</v>
      </c>
      <c r="E8" s="690">
        <v>281</v>
      </c>
      <c r="F8" s="691"/>
      <c r="G8" s="693"/>
      <c r="H8" s="897">
        <v>0</v>
      </c>
      <c r="I8" s="860">
        <f>PRODUCT(E8,H8)</f>
        <v>0</v>
      </c>
    </row>
    <row r="9" spans="1:13" s="678" customFormat="1" ht="12.75">
      <c r="B9" s="687"/>
      <c r="C9" s="688"/>
      <c r="D9" s="689"/>
      <c r="E9" s="690"/>
      <c r="F9" s="691"/>
      <c r="G9" s="693"/>
      <c r="H9" s="898"/>
      <c r="I9" s="692"/>
    </row>
    <row r="10" spans="1:13" s="678" customFormat="1" ht="26.25" customHeight="1">
      <c r="B10" s="687" t="s">
        <v>8</v>
      </c>
      <c r="C10" s="688" t="s">
        <v>648</v>
      </c>
      <c r="D10" s="689" t="s">
        <v>614</v>
      </c>
      <c r="E10" s="690">
        <v>72</v>
      </c>
      <c r="F10" s="691">
        <v>186</v>
      </c>
      <c r="G10" s="691"/>
      <c r="H10" s="897">
        <v>0</v>
      </c>
      <c r="I10" s="860">
        <f>PRODUCT(E10,H10)</f>
        <v>0</v>
      </c>
    </row>
    <row r="11" spans="1:13" s="678" customFormat="1" ht="12.75">
      <c r="B11" s="687"/>
      <c r="C11" s="688"/>
      <c r="D11" s="689"/>
      <c r="E11" s="690"/>
      <c r="F11" s="691"/>
      <c r="G11" s="691"/>
      <c r="H11" s="898"/>
      <c r="I11" s="860"/>
    </row>
    <row r="12" spans="1:13" s="678" customFormat="1" ht="12.75">
      <c r="B12" s="687" t="s">
        <v>6</v>
      </c>
      <c r="C12" s="688" t="s">
        <v>649</v>
      </c>
      <c r="D12" s="689" t="s">
        <v>614</v>
      </c>
      <c r="E12" s="690">
        <v>208</v>
      </c>
      <c r="F12" s="691"/>
      <c r="G12" s="691"/>
      <c r="H12" s="897">
        <v>0</v>
      </c>
      <c r="I12" s="860">
        <f>PRODUCT(E12,H12)</f>
        <v>0</v>
      </c>
    </row>
    <row r="13" spans="1:13" s="678" customFormat="1" ht="12.75">
      <c r="B13" s="687"/>
      <c r="C13" s="688"/>
      <c r="D13" s="688"/>
      <c r="E13" s="690"/>
      <c r="F13" s="691"/>
      <c r="G13" s="691"/>
      <c r="H13" s="898"/>
      <c r="I13" s="860"/>
    </row>
    <row r="14" spans="1:13" s="678" customFormat="1" ht="25.5">
      <c r="B14" s="687" t="s">
        <v>5</v>
      </c>
      <c r="C14" s="688" t="s">
        <v>650</v>
      </c>
      <c r="D14" s="689" t="s">
        <v>614</v>
      </c>
      <c r="E14" s="690">
        <v>245</v>
      </c>
      <c r="F14" s="691"/>
      <c r="G14" s="691"/>
      <c r="H14" s="897">
        <v>0</v>
      </c>
      <c r="I14" s="860">
        <f>PRODUCT(E14,H14)</f>
        <v>0</v>
      </c>
    </row>
    <row r="15" spans="1:13" s="678" customFormat="1" ht="12.75">
      <c r="B15" s="687"/>
      <c r="C15" s="688"/>
      <c r="D15" s="689"/>
      <c r="E15" s="690"/>
      <c r="F15" s="691"/>
      <c r="G15" s="691"/>
      <c r="H15" s="898"/>
      <c r="I15" s="860"/>
    </row>
    <row r="16" spans="1:13" s="678" customFormat="1" ht="25.5">
      <c r="B16" s="687" t="s">
        <v>4</v>
      </c>
      <c r="C16" s="688" t="s">
        <v>651</v>
      </c>
      <c r="D16" s="689" t="s">
        <v>13</v>
      </c>
      <c r="E16" s="690">
        <v>12</v>
      </c>
      <c r="F16" s="691"/>
      <c r="G16" s="691"/>
      <c r="H16" s="897">
        <v>0</v>
      </c>
      <c r="I16" s="860">
        <f>PRODUCT(E16,H16)</f>
        <v>0</v>
      </c>
    </row>
    <row r="17" spans="2:10" s="678" customFormat="1" ht="12.75" customHeight="1">
      <c r="B17" s="687"/>
      <c r="C17" s="688"/>
      <c r="D17" s="689"/>
      <c r="E17" s="690"/>
      <c r="F17" s="691"/>
      <c r="G17" s="691"/>
      <c r="H17" s="898"/>
      <c r="I17" s="860"/>
      <c r="J17" s="694"/>
    </row>
    <row r="18" spans="2:10" s="678" customFormat="1" ht="25.5">
      <c r="B18" s="687" t="s">
        <v>599</v>
      </c>
      <c r="C18" s="688" t="s">
        <v>652</v>
      </c>
      <c r="D18" s="689" t="s">
        <v>13</v>
      </c>
      <c r="E18" s="690">
        <v>1</v>
      </c>
      <c r="F18" s="691"/>
      <c r="G18" s="691"/>
      <c r="H18" s="897">
        <v>0</v>
      </c>
      <c r="I18" s="860">
        <f>PRODUCT(E18,H18)</f>
        <v>0</v>
      </c>
    </row>
    <row r="19" spans="2:10" s="678" customFormat="1" ht="12.75" customHeight="1">
      <c r="B19" s="687"/>
      <c r="C19" s="688"/>
      <c r="D19" s="689"/>
      <c r="E19" s="690"/>
      <c r="F19" s="691"/>
      <c r="G19" s="691"/>
      <c r="H19" s="898"/>
      <c r="I19" s="860"/>
      <c r="J19" s="694"/>
    </row>
    <row r="20" spans="2:10" s="678" customFormat="1" ht="38.25">
      <c r="B20" s="687" t="s">
        <v>653</v>
      </c>
      <c r="C20" s="688" t="s">
        <v>654</v>
      </c>
      <c r="D20" s="689" t="s">
        <v>13</v>
      </c>
      <c r="E20" s="690">
        <v>8</v>
      </c>
      <c r="F20" s="691"/>
      <c r="G20" s="691"/>
      <c r="H20" s="897">
        <v>0</v>
      </c>
      <c r="I20" s="860">
        <f>PRODUCT(E20,H20)</f>
        <v>0</v>
      </c>
    </row>
    <row r="21" spans="2:10" s="678" customFormat="1" ht="12.75">
      <c r="B21" s="687"/>
      <c r="C21" s="688"/>
      <c r="D21" s="689"/>
      <c r="E21" s="690"/>
      <c r="F21" s="691"/>
      <c r="G21" s="691"/>
      <c r="H21" s="898"/>
      <c r="I21" s="860"/>
    </row>
    <row r="22" spans="2:10" s="678" customFormat="1" ht="54.75" customHeight="1">
      <c r="B22" s="687" t="s">
        <v>655</v>
      </c>
      <c r="C22" s="688" t="s">
        <v>656</v>
      </c>
      <c r="D22" s="689" t="s">
        <v>13</v>
      </c>
      <c r="E22" s="690">
        <v>8</v>
      </c>
      <c r="F22" s="691"/>
      <c r="G22" s="691"/>
      <c r="H22" s="897">
        <v>0</v>
      </c>
      <c r="I22" s="860">
        <f>PRODUCT(E22,H22)</f>
        <v>0</v>
      </c>
    </row>
    <row r="23" spans="2:10" s="678" customFormat="1" ht="12.75" customHeight="1">
      <c r="B23" s="687"/>
      <c r="C23" s="688"/>
      <c r="D23" s="689"/>
      <c r="E23" s="690"/>
      <c r="F23" s="691"/>
      <c r="G23" s="691"/>
      <c r="H23" s="898"/>
      <c r="I23" s="860"/>
      <c r="J23" s="694"/>
    </row>
    <row r="24" spans="2:10" s="678" customFormat="1" ht="51">
      <c r="B24" s="687" t="s">
        <v>657</v>
      </c>
      <c r="C24" s="688" t="s">
        <v>823</v>
      </c>
      <c r="D24" s="689" t="s">
        <v>627</v>
      </c>
      <c r="E24" s="690">
        <v>2</v>
      </c>
      <c r="F24" s="691"/>
      <c r="G24" s="691"/>
      <c r="H24" s="897">
        <v>0</v>
      </c>
      <c r="I24" s="860">
        <f>PRODUCT(E24,H24)</f>
        <v>0</v>
      </c>
    </row>
    <row r="25" spans="2:10" s="678" customFormat="1" ht="12.75">
      <c r="B25" s="687"/>
      <c r="C25" s="688"/>
      <c r="D25" s="689"/>
      <c r="E25" s="690"/>
      <c r="F25" s="691"/>
      <c r="G25" s="691"/>
      <c r="H25" s="898"/>
      <c r="I25" s="692"/>
    </row>
    <row r="26" spans="2:10" s="678" customFormat="1" ht="39.75" customHeight="1">
      <c r="B26" s="687" t="s">
        <v>659</v>
      </c>
      <c r="C26" s="688" t="s">
        <v>658</v>
      </c>
      <c r="D26" s="689" t="s">
        <v>13</v>
      </c>
      <c r="E26" s="690">
        <v>8</v>
      </c>
      <c r="F26" s="691"/>
      <c r="G26" s="691"/>
      <c r="H26" s="897">
        <v>0</v>
      </c>
      <c r="I26" s="860">
        <f>PRODUCT(E26,H26)</f>
        <v>0</v>
      </c>
    </row>
    <row r="27" spans="2:10" s="678" customFormat="1" ht="12.75">
      <c r="B27" s="687"/>
      <c r="C27" s="688"/>
      <c r="D27" s="689"/>
      <c r="E27" s="690"/>
      <c r="F27" s="691"/>
      <c r="G27" s="691"/>
      <c r="H27" s="898"/>
      <c r="I27" s="860"/>
    </row>
    <row r="28" spans="2:10" s="678" customFormat="1" ht="129" customHeight="1">
      <c r="B28" s="687" t="s">
        <v>661</v>
      </c>
      <c r="C28" s="688" t="s">
        <v>660</v>
      </c>
      <c r="D28" s="689" t="s">
        <v>13</v>
      </c>
      <c r="E28" s="690">
        <v>1</v>
      </c>
      <c r="F28" s="691"/>
      <c r="G28" s="691"/>
      <c r="H28" s="897">
        <v>0</v>
      </c>
      <c r="I28" s="860">
        <f>PRODUCT(E28,H28)</f>
        <v>0</v>
      </c>
    </row>
    <row r="29" spans="2:10" s="678" customFormat="1" ht="12.75">
      <c r="B29" s="687"/>
      <c r="C29" s="688"/>
      <c r="D29" s="689"/>
      <c r="E29" s="690"/>
      <c r="F29" s="691"/>
      <c r="G29" s="691"/>
      <c r="H29" s="898"/>
      <c r="I29" s="692"/>
      <c r="J29" s="694"/>
    </row>
    <row r="30" spans="2:10" s="678" customFormat="1" ht="130.5" customHeight="1">
      <c r="B30" s="687" t="s">
        <v>663</v>
      </c>
      <c r="C30" s="688" t="s">
        <v>662</v>
      </c>
      <c r="D30" s="689" t="s">
        <v>13</v>
      </c>
      <c r="E30" s="690">
        <v>7</v>
      </c>
      <c r="F30" s="691"/>
      <c r="G30" s="691"/>
      <c r="H30" s="897">
        <v>0</v>
      </c>
      <c r="I30" s="860">
        <f>PRODUCT(E30,H30)</f>
        <v>0</v>
      </c>
    </row>
    <row r="31" spans="2:10" s="678" customFormat="1" ht="12.75" customHeight="1">
      <c r="B31" s="687"/>
      <c r="C31" s="688"/>
      <c r="D31" s="689"/>
      <c r="E31" s="690"/>
      <c r="F31" s="691"/>
      <c r="G31" s="691"/>
      <c r="H31" s="898"/>
      <c r="I31" s="692"/>
      <c r="J31" s="694"/>
    </row>
    <row r="32" spans="2:10" s="678" customFormat="1" ht="90.75" customHeight="1">
      <c r="B32" s="687" t="s">
        <v>680</v>
      </c>
      <c r="C32" s="688" t="s">
        <v>664</v>
      </c>
      <c r="D32" s="689"/>
      <c r="E32" s="690"/>
      <c r="F32" s="691"/>
      <c r="G32" s="691"/>
      <c r="H32" s="898"/>
      <c r="I32" s="692"/>
    </row>
    <row r="33" spans="2:10" s="678" customFormat="1" ht="12.75" customHeight="1">
      <c r="B33" s="687"/>
      <c r="C33" s="688"/>
      <c r="D33" s="689"/>
      <c r="E33" s="690"/>
      <c r="F33" s="691"/>
      <c r="G33" s="691"/>
      <c r="H33" s="898"/>
      <c r="I33" s="692"/>
    </row>
    <row r="34" spans="2:10" s="678" customFormat="1" ht="12.75" customHeight="1">
      <c r="B34" s="687"/>
      <c r="C34" s="688"/>
      <c r="D34" s="689"/>
      <c r="E34" s="690"/>
      <c r="F34" s="691"/>
      <c r="G34" s="691"/>
      <c r="H34" s="898"/>
      <c r="I34" s="692"/>
      <c r="J34" s="694" t="s">
        <v>669</v>
      </c>
    </row>
    <row r="35" spans="2:10" s="678" customFormat="1" ht="12.75" customHeight="1">
      <c r="B35" s="687"/>
      <c r="C35" s="688"/>
      <c r="D35" s="689"/>
      <c r="E35" s="690"/>
      <c r="F35" s="691"/>
      <c r="G35" s="691"/>
      <c r="H35" s="898"/>
      <c r="I35" s="692"/>
    </row>
    <row r="36" spans="2:10" s="701" customFormat="1" ht="12.75">
      <c r="B36" s="695" t="s">
        <v>665</v>
      </c>
      <c r="C36" s="696" t="s">
        <v>666</v>
      </c>
      <c r="D36" s="697" t="s">
        <v>13</v>
      </c>
      <c r="E36" s="698">
        <v>1</v>
      </c>
      <c r="F36" s="699"/>
      <c r="G36" s="699"/>
      <c r="H36" s="899"/>
      <c r="I36" s="700"/>
    </row>
    <row r="37" spans="2:10" s="701" customFormat="1" ht="12.75">
      <c r="B37" s="695" t="s">
        <v>665</v>
      </c>
      <c r="C37" s="696" t="s">
        <v>667</v>
      </c>
      <c r="D37" s="697" t="s">
        <v>13</v>
      </c>
      <c r="E37" s="698">
        <v>1</v>
      </c>
      <c r="F37" s="699"/>
      <c r="G37" s="699"/>
      <c r="H37" s="899"/>
      <c r="I37" s="700"/>
    </row>
    <row r="38" spans="2:10" s="701" customFormat="1" ht="12.75">
      <c r="B38" s="695" t="s">
        <v>665</v>
      </c>
      <c r="C38" s="696" t="s">
        <v>668</v>
      </c>
      <c r="D38" s="697" t="s">
        <v>13</v>
      </c>
      <c r="E38" s="702">
        <v>3</v>
      </c>
      <c r="F38" s="699"/>
      <c r="G38" s="699"/>
      <c r="H38" s="899"/>
      <c r="I38" s="700"/>
    </row>
    <row r="39" spans="2:10" s="701" customFormat="1" ht="12.75">
      <c r="B39" s="695" t="s">
        <v>665</v>
      </c>
      <c r="C39" s="696" t="s">
        <v>670</v>
      </c>
      <c r="D39" s="697" t="s">
        <v>13</v>
      </c>
      <c r="E39" s="698">
        <v>1</v>
      </c>
      <c r="F39" s="699"/>
      <c r="G39" s="699"/>
      <c r="H39" s="899"/>
      <c r="I39" s="700"/>
    </row>
    <row r="40" spans="2:10" s="701" customFormat="1" ht="12.75" customHeight="1">
      <c r="B40" s="695" t="s">
        <v>665</v>
      </c>
      <c r="C40" s="696" t="s">
        <v>671</v>
      </c>
      <c r="D40" s="697" t="s">
        <v>13</v>
      </c>
      <c r="E40" s="698">
        <v>1</v>
      </c>
      <c r="F40" s="699"/>
      <c r="G40" s="699"/>
      <c r="H40" s="899"/>
      <c r="I40" s="703"/>
    </row>
    <row r="41" spans="2:10" s="701" customFormat="1" ht="12.75">
      <c r="B41" s="695" t="s">
        <v>665</v>
      </c>
      <c r="C41" s="696" t="s">
        <v>672</v>
      </c>
      <c r="D41" s="697" t="s">
        <v>13</v>
      </c>
      <c r="E41" s="698">
        <v>1</v>
      </c>
      <c r="F41" s="699"/>
      <c r="G41" s="699"/>
      <c r="H41" s="899"/>
      <c r="I41" s="700"/>
    </row>
    <row r="42" spans="2:10" s="701" customFormat="1" ht="12.75">
      <c r="B42" s="695" t="s">
        <v>665</v>
      </c>
      <c r="C42" s="696" t="s">
        <v>673</v>
      </c>
      <c r="D42" s="697" t="s">
        <v>13</v>
      </c>
      <c r="E42" s="698">
        <v>1</v>
      </c>
      <c r="F42" s="699"/>
      <c r="G42" s="699"/>
      <c r="H42" s="899"/>
      <c r="I42" s="700"/>
    </row>
    <row r="43" spans="2:10" s="701" customFormat="1" ht="12.75">
      <c r="B43" s="695" t="s">
        <v>665</v>
      </c>
      <c r="C43" s="696" t="s">
        <v>674</v>
      </c>
      <c r="D43" s="697" t="s">
        <v>13</v>
      </c>
      <c r="E43" s="698">
        <v>3</v>
      </c>
      <c r="F43" s="699"/>
      <c r="G43" s="699"/>
      <c r="H43" s="899"/>
      <c r="I43" s="700"/>
    </row>
    <row r="44" spans="2:10" s="701" customFormat="1" ht="12.75">
      <c r="B44" s="695" t="s">
        <v>665</v>
      </c>
      <c r="C44" s="696" t="s">
        <v>675</v>
      </c>
      <c r="D44" s="697" t="s">
        <v>13</v>
      </c>
      <c r="E44" s="702">
        <v>3</v>
      </c>
      <c r="F44" s="699"/>
      <c r="G44" s="699"/>
      <c r="H44" s="899"/>
      <c r="I44" s="700"/>
    </row>
    <row r="45" spans="2:10" s="701" customFormat="1" ht="12.75">
      <c r="B45" s="695" t="s">
        <v>665</v>
      </c>
      <c r="C45" s="696" t="s">
        <v>676</v>
      </c>
      <c r="D45" s="697" t="s">
        <v>13</v>
      </c>
      <c r="E45" s="702">
        <v>4</v>
      </c>
      <c r="F45" s="699"/>
      <c r="G45" s="699"/>
      <c r="H45" s="899"/>
      <c r="I45" s="700"/>
    </row>
    <row r="46" spans="2:10" s="701" customFormat="1" ht="16.5" customHeight="1">
      <c r="B46" s="695" t="s">
        <v>665</v>
      </c>
      <c r="C46" s="696" t="s">
        <v>677</v>
      </c>
      <c r="D46" s="697" t="s">
        <v>13</v>
      </c>
      <c r="E46" s="702">
        <v>1</v>
      </c>
      <c r="F46" s="699"/>
      <c r="G46" s="699"/>
      <c r="H46" s="899"/>
      <c r="I46" s="700"/>
    </row>
    <row r="47" spans="2:10" s="701" customFormat="1" ht="15.75" customHeight="1">
      <c r="B47" s="695" t="s">
        <v>665</v>
      </c>
      <c r="C47" s="696" t="s">
        <v>678</v>
      </c>
      <c r="D47" s="697" t="s">
        <v>13</v>
      </c>
      <c r="E47" s="702">
        <v>1</v>
      </c>
      <c r="F47" s="699"/>
      <c r="G47" s="699"/>
      <c r="H47" s="899"/>
      <c r="I47" s="700"/>
    </row>
    <row r="48" spans="2:10" s="701" customFormat="1" ht="12.75">
      <c r="B48" s="695" t="s">
        <v>665</v>
      </c>
      <c r="C48" s="696" t="s">
        <v>679</v>
      </c>
      <c r="D48" s="697"/>
      <c r="E48" s="702"/>
      <c r="F48" s="699"/>
      <c r="G48" s="699"/>
      <c r="H48" s="899"/>
      <c r="I48" s="700"/>
    </row>
    <row r="49" spans="2:10" s="701" customFormat="1" ht="12.75">
      <c r="B49" s="695"/>
      <c r="C49" s="696"/>
      <c r="D49" s="697"/>
      <c r="E49" s="702"/>
      <c r="F49" s="699"/>
      <c r="G49" s="699"/>
      <c r="H49" s="899"/>
      <c r="I49" s="700"/>
    </row>
    <row r="50" spans="2:10" s="701" customFormat="1" ht="12.75">
      <c r="B50" s="704"/>
      <c r="C50" s="705" t="s">
        <v>627</v>
      </c>
      <c r="D50" s="706"/>
      <c r="E50" s="707">
        <v>1</v>
      </c>
      <c r="F50" s="708"/>
      <c r="G50" s="708"/>
      <c r="H50" s="897">
        <v>0</v>
      </c>
      <c r="I50" s="860">
        <f>PRODUCT(E50,H50)</f>
        <v>0</v>
      </c>
    </row>
    <row r="51" spans="2:10" s="701" customFormat="1" ht="12.75">
      <c r="B51" s="704"/>
      <c r="C51" s="705"/>
      <c r="D51" s="706"/>
      <c r="E51" s="707"/>
      <c r="F51" s="708"/>
      <c r="G51" s="708"/>
      <c r="H51" s="902"/>
      <c r="I51" s="860"/>
      <c r="J51" s="694"/>
    </row>
    <row r="52" spans="2:10" s="678" customFormat="1" ht="42" customHeight="1">
      <c r="B52" s="687" t="s">
        <v>681</v>
      </c>
      <c r="C52" s="688" t="s">
        <v>824</v>
      </c>
      <c r="D52" s="689" t="s">
        <v>627</v>
      </c>
      <c r="E52" s="690">
        <v>1</v>
      </c>
      <c r="F52" s="691"/>
      <c r="G52" s="691"/>
      <c r="H52" s="897">
        <v>0</v>
      </c>
      <c r="I52" s="860">
        <f>PRODUCT(E52,H52)</f>
        <v>0</v>
      </c>
    </row>
    <row r="53" spans="2:10" s="701" customFormat="1" ht="12.75">
      <c r="B53" s="704"/>
      <c r="C53" s="705"/>
      <c r="D53" s="706"/>
      <c r="E53" s="707"/>
      <c r="F53" s="708"/>
      <c r="G53" s="708"/>
      <c r="H53" s="902"/>
      <c r="I53" s="860"/>
    </row>
    <row r="54" spans="2:10" s="678" customFormat="1" ht="54" customHeight="1">
      <c r="B54" s="687" t="s">
        <v>682</v>
      </c>
      <c r="C54" s="688" t="s">
        <v>825</v>
      </c>
      <c r="D54" s="689" t="s">
        <v>627</v>
      </c>
      <c r="E54" s="690">
        <v>1</v>
      </c>
      <c r="F54" s="691"/>
      <c r="G54" s="691"/>
      <c r="H54" s="897">
        <v>0</v>
      </c>
      <c r="I54" s="860">
        <f>PRODUCT(E54,H54)</f>
        <v>0</v>
      </c>
    </row>
    <row r="55" spans="2:10" s="678" customFormat="1" ht="12.75" customHeight="1">
      <c r="B55" s="687"/>
      <c r="C55" s="688"/>
      <c r="D55" s="689"/>
      <c r="E55" s="690"/>
      <c r="F55" s="691"/>
      <c r="G55" s="691"/>
      <c r="H55" s="898"/>
      <c r="I55" s="860"/>
    </row>
    <row r="56" spans="2:10" s="678" customFormat="1" ht="53.25" customHeight="1">
      <c r="B56" s="687" t="s">
        <v>684</v>
      </c>
      <c r="C56" s="688" t="s">
        <v>683</v>
      </c>
      <c r="D56" s="689" t="s">
        <v>627</v>
      </c>
      <c r="E56" s="690">
        <v>1</v>
      </c>
      <c r="F56" s="691"/>
      <c r="G56" s="691"/>
      <c r="H56" s="897">
        <v>0</v>
      </c>
      <c r="I56" s="860">
        <f>PRODUCT(E56,H56)</f>
        <v>0</v>
      </c>
    </row>
    <row r="57" spans="2:10" s="678" customFormat="1" ht="12.75">
      <c r="B57" s="687"/>
      <c r="C57" s="688"/>
      <c r="D57" s="689"/>
      <c r="E57" s="690"/>
      <c r="F57" s="691"/>
      <c r="G57" s="691"/>
      <c r="H57" s="898"/>
      <c r="I57" s="860"/>
      <c r="J57" s="694"/>
    </row>
    <row r="58" spans="2:10" s="678" customFormat="1" ht="25.5">
      <c r="B58" s="687" t="s">
        <v>686</v>
      </c>
      <c r="C58" s="688" t="s">
        <v>685</v>
      </c>
      <c r="D58" s="689" t="s">
        <v>13</v>
      </c>
      <c r="E58" s="690">
        <v>1</v>
      </c>
      <c r="F58" s="691"/>
      <c r="G58" s="691"/>
      <c r="H58" s="897">
        <v>0</v>
      </c>
      <c r="I58" s="860">
        <f>PRODUCT(E58,H58)</f>
        <v>0</v>
      </c>
    </row>
    <row r="59" spans="2:10" s="678" customFormat="1" ht="12.75">
      <c r="B59" s="687"/>
      <c r="C59" s="688"/>
      <c r="D59" s="689"/>
      <c r="E59" s="690"/>
      <c r="F59" s="691"/>
      <c r="G59" s="691"/>
      <c r="H59" s="898"/>
      <c r="I59" s="860"/>
    </row>
    <row r="60" spans="2:10" s="678" customFormat="1" ht="12.75">
      <c r="B60" s="687" t="s">
        <v>689</v>
      </c>
      <c r="C60" s="688" t="s">
        <v>687</v>
      </c>
      <c r="D60" s="689" t="s">
        <v>688</v>
      </c>
      <c r="E60" s="690">
        <v>12</v>
      </c>
      <c r="F60" s="691"/>
      <c r="G60" s="691"/>
      <c r="H60" s="897">
        <v>0</v>
      </c>
      <c r="I60" s="860">
        <f>PRODUCT(E60,H60)</f>
        <v>0</v>
      </c>
    </row>
    <row r="61" spans="2:10" s="678" customFormat="1" ht="12.75">
      <c r="B61" s="687"/>
      <c r="C61" s="688"/>
      <c r="D61" s="689"/>
      <c r="E61" s="690"/>
      <c r="F61" s="691"/>
      <c r="G61" s="691"/>
      <c r="H61" s="898"/>
      <c r="I61" s="860"/>
      <c r="J61" s="694"/>
    </row>
    <row r="62" spans="2:10" s="678" customFormat="1" ht="26.25" customHeight="1">
      <c r="B62" s="687" t="s">
        <v>690</v>
      </c>
      <c r="C62" s="688" t="s">
        <v>826</v>
      </c>
      <c r="D62" s="689" t="s">
        <v>627</v>
      </c>
      <c r="E62" s="690">
        <v>1</v>
      </c>
      <c r="F62" s="691"/>
      <c r="G62" s="691"/>
      <c r="H62" s="897">
        <v>0</v>
      </c>
      <c r="I62" s="860">
        <f>PRODUCT(E62,H62)</f>
        <v>0</v>
      </c>
    </row>
    <row r="63" spans="2:10" s="678" customFormat="1" ht="12.75">
      <c r="B63" s="687"/>
      <c r="C63" s="688"/>
      <c r="D63" s="689"/>
      <c r="E63" s="690"/>
      <c r="F63" s="691"/>
      <c r="G63" s="691"/>
      <c r="H63" s="898"/>
      <c r="I63" s="860"/>
    </row>
    <row r="64" spans="2:10" s="678" customFormat="1" ht="40.5" customHeight="1">
      <c r="B64" s="687" t="s">
        <v>692</v>
      </c>
      <c r="C64" s="688" t="s">
        <v>691</v>
      </c>
      <c r="D64" s="689" t="s">
        <v>688</v>
      </c>
      <c r="E64" s="690">
        <v>12</v>
      </c>
      <c r="F64" s="691"/>
      <c r="G64" s="691"/>
      <c r="H64" s="897">
        <v>0</v>
      </c>
      <c r="I64" s="860">
        <f>PRODUCT(E64,H64)</f>
        <v>0</v>
      </c>
    </row>
    <row r="65" spans="2:10" s="678" customFormat="1" ht="12.75" customHeight="1">
      <c r="B65" s="687"/>
      <c r="C65" s="688"/>
      <c r="D65" s="689"/>
      <c r="E65" s="690"/>
      <c r="F65" s="691"/>
      <c r="G65" s="691"/>
      <c r="H65" s="898"/>
      <c r="I65" s="860"/>
      <c r="J65" s="694"/>
    </row>
    <row r="66" spans="2:10" s="678" customFormat="1" ht="18" customHeight="1">
      <c r="B66" s="687" t="s">
        <v>694</v>
      </c>
      <c r="C66" s="688" t="s">
        <v>693</v>
      </c>
      <c r="D66" s="689" t="s">
        <v>13</v>
      </c>
      <c r="E66" s="690">
        <v>1</v>
      </c>
      <c r="F66" s="691"/>
      <c r="G66" s="691"/>
      <c r="H66" s="897">
        <v>0</v>
      </c>
      <c r="I66" s="860">
        <f>PRODUCT(E66,H66)</f>
        <v>0</v>
      </c>
    </row>
    <row r="67" spans="2:10" s="678" customFormat="1" ht="12.75">
      <c r="B67" s="687"/>
      <c r="C67" s="688"/>
      <c r="D67" s="689"/>
      <c r="E67" s="690"/>
      <c r="F67" s="691"/>
      <c r="G67" s="691"/>
      <c r="H67" s="898"/>
      <c r="I67" s="860"/>
    </row>
    <row r="68" spans="2:10" s="678" customFormat="1" ht="27" customHeight="1">
      <c r="B68" s="687" t="s">
        <v>827</v>
      </c>
      <c r="C68" s="688" t="s">
        <v>695</v>
      </c>
      <c r="D68" s="689" t="s">
        <v>627</v>
      </c>
      <c r="E68" s="690">
        <v>1</v>
      </c>
      <c r="F68" s="691"/>
      <c r="G68" s="691"/>
      <c r="H68" s="897">
        <f>SUM(I6:I66)*0.03</f>
        <v>0</v>
      </c>
      <c r="I68" s="860">
        <f>PRODUCT(E68,H68)</f>
        <v>0</v>
      </c>
      <c r="J68" s="692"/>
    </row>
    <row r="69" spans="2:10" s="678" customFormat="1" ht="13.5" thickBot="1">
      <c r="B69" s="687"/>
      <c r="C69" s="688"/>
      <c r="D69" s="689"/>
      <c r="E69" s="690"/>
      <c r="F69" s="691"/>
      <c r="G69" s="691"/>
      <c r="H69" s="691"/>
      <c r="I69" s="692"/>
    </row>
    <row r="70" spans="2:10" s="678" customFormat="1" ht="13.5" thickBot="1">
      <c r="B70" s="709"/>
      <c r="C70" s="710" t="s">
        <v>636</v>
      </c>
      <c r="D70" s="711"/>
      <c r="E70" s="712"/>
      <c r="F70" s="713"/>
      <c r="G70" s="713"/>
      <c r="H70" s="713"/>
      <c r="I70" s="862">
        <f>SUM(I6:I69)</f>
        <v>0</v>
      </c>
    </row>
    <row r="71" spans="2:10" s="678" customFormat="1" ht="12.75">
      <c r="B71" s="714"/>
      <c r="C71" s="715"/>
      <c r="D71" s="716"/>
      <c r="E71" s="717"/>
      <c r="F71" s="718"/>
      <c r="G71" s="718"/>
      <c r="H71" s="718"/>
      <c r="I71" s="719"/>
    </row>
    <row r="72" spans="2:10" s="678" customFormat="1" ht="12.75">
      <c r="B72" s="714"/>
      <c r="C72" s="715"/>
      <c r="D72" s="716"/>
      <c r="E72" s="717"/>
      <c r="F72" s="718"/>
      <c r="G72" s="718"/>
      <c r="H72" s="718"/>
      <c r="I72" s="719"/>
    </row>
    <row r="73" spans="2:10" s="678" customFormat="1" ht="12.75">
      <c r="B73" s="714"/>
      <c r="C73" s="715"/>
      <c r="D73" s="716"/>
      <c r="E73" s="717"/>
      <c r="F73" s="718"/>
      <c r="G73" s="718"/>
      <c r="H73" s="718"/>
      <c r="I73" s="719"/>
    </row>
    <row r="74" spans="2:10" s="678" customFormat="1" ht="12.75">
      <c r="B74" s="714"/>
      <c r="C74" s="715"/>
      <c r="D74" s="716"/>
      <c r="E74" s="717"/>
      <c r="F74" s="718"/>
      <c r="G74" s="718"/>
      <c r="H74" s="718"/>
      <c r="I74" s="719"/>
    </row>
    <row r="75" spans="2:10" s="678" customFormat="1" ht="12.75">
      <c r="B75" s="714"/>
      <c r="C75" s="715"/>
      <c r="D75" s="716"/>
      <c r="E75" s="717"/>
      <c r="F75" s="718"/>
      <c r="G75" s="718"/>
      <c r="H75" s="718"/>
      <c r="I75" s="719"/>
    </row>
    <row r="76" spans="2:10" s="678" customFormat="1" ht="12.75">
      <c r="B76" s="714"/>
      <c r="C76" s="715"/>
      <c r="D76" s="716"/>
      <c r="E76" s="717"/>
      <c r="F76" s="718"/>
      <c r="G76" s="718"/>
      <c r="H76" s="718"/>
      <c r="I76" s="719"/>
    </row>
    <row r="77" spans="2:10" s="678" customFormat="1" ht="12.75">
      <c r="B77" s="714"/>
      <c r="C77" s="715"/>
      <c r="D77" s="716"/>
      <c r="E77" s="717"/>
      <c r="F77" s="718"/>
      <c r="G77" s="718"/>
      <c r="H77" s="718"/>
      <c r="I77" s="719"/>
    </row>
    <row r="78" spans="2:10" s="678" customFormat="1" ht="12.75">
      <c r="B78" s="714"/>
      <c r="C78" s="715"/>
      <c r="D78" s="716"/>
      <c r="E78" s="717"/>
      <c r="F78" s="718"/>
      <c r="G78" s="718"/>
      <c r="H78" s="718"/>
      <c r="I78" s="719"/>
    </row>
    <row r="79" spans="2:10" s="678" customFormat="1" ht="12.75">
      <c r="B79" s="714"/>
      <c r="C79" s="715"/>
      <c r="D79" s="716"/>
      <c r="E79" s="717"/>
      <c r="F79" s="718"/>
      <c r="G79" s="718"/>
      <c r="H79" s="718"/>
      <c r="I79" s="719"/>
    </row>
    <row r="80" spans="2:10" s="678" customFormat="1" ht="12.75">
      <c r="B80" s="714"/>
      <c r="C80" s="715"/>
      <c r="D80" s="716"/>
      <c r="E80" s="717"/>
      <c r="F80" s="718"/>
      <c r="G80" s="718"/>
      <c r="H80" s="718"/>
      <c r="I80" s="719"/>
    </row>
    <row r="81" spans="2:10" s="678" customFormat="1" ht="12.75">
      <c r="B81" s="714"/>
      <c r="C81" s="715"/>
      <c r="D81" s="716"/>
      <c r="E81" s="717"/>
      <c r="F81" s="718"/>
      <c r="G81" s="718"/>
      <c r="H81" s="718"/>
      <c r="I81" s="719"/>
    </row>
    <row r="82" spans="2:10" s="678" customFormat="1" ht="12.75">
      <c r="B82" s="714"/>
      <c r="C82" s="715"/>
      <c r="D82" s="716"/>
      <c r="E82" s="717"/>
      <c r="F82" s="718"/>
      <c r="G82" s="718"/>
      <c r="H82" s="718"/>
      <c r="I82" s="719"/>
    </row>
    <row r="83" spans="2:10" s="678" customFormat="1" ht="12.75">
      <c r="B83" s="714"/>
      <c r="C83" s="715"/>
      <c r="D83" s="716"/>
      <c r="E83" s="717"/>
      <c r="F83" s="718"/>
      <c r="G83" s="718"/>
      <c r="H83" s="718"/>
      <c r="I83" s="719"/>
    </row>
    <row r="84" spans="2:10" s="678" customFormat="1" ht="12.75">
      <c r="B84" s="714"/>
      <c r="C84" s="715"/>
      <c r="D84" s="716"/>
      <c r="E84" s="717"/>
      <c r="F84" s="718"/>
      <c r="G84" s="718"/>
      <c r="H84" s="718"/>
      <c r="I84" s="719"/>
    </row>
    <row r="85" spans="2:10" s="678" customFormat="1" ht="12.75">
      <c r="B85" s="714"/>
      <c r="C85" s="715"/>
      <c r="D85" s="716"/>
      <c r="E85" s="717"/>
      <c r="F85" s="718"/>
      <c r="G85" s="718"/>
      <c r="H85" s="718"/>
      <c r="I85" s="719"/>
    </row>
    <row r="86" spans="2:10" s="678" customFormat="1" ht="12.75">
      <c r="B86" s="714"/>
      <c r="C86" s="715"/>
      <c r="D86" s="716"/>
      <c r="E86" s="717"/>
      <c r="F86" s="718"/>
      <c r="G86" s="718"/>
      <c r="H86" s="718"/>
      <c r="I86" s="719"/>
    </row>
    <row r="87" spans="2:10" s="678" customFormat="1" ht="12.75">
      <c r="B87" s="714"/>
      <c r="C87" s="715"/>
      <c r="D87" s="716"/>
      <c r="E87" s="717"/>
      <c r="F87" s="718"/>
      <c r="G87" s="718"/>
      <c r="H87" s="718"/>
      <c r="I87" s="719"/>
    </row>
    <row r="88" spans="2:10" s="678" customFormat="1" ht="12.75">
      <c r="B88" s="714"/>
      <c r="C88" s="715"/>
      <c r="D88" s="716"/>
      <c r="E88" s="717"/>
      <c r="F88" s="718"/>
      <c r="G88" s="718"/>
      <c r="H88" s="718"/>
      <c r="I88" s="719"/>
    </row>
    <row r="89" spans="2:10" s="678" customFormat="1" ht="12.75">
      <c r="B89" s="714"/>
      <c r="C89" s="715"/>
      <c r="D89" s="716"/>
      <c r="E89" s="717"/>
      <c r="F89" s="718"/>
      <c r="G89" s="718"/>
      <c r="H89" s="718"/>
      <c r="I89" s="719"/>
    </row>
    <row r="90" spans="2:10" s="678" customFormat="1" ht="12.75">
      <c r="B90" s="714"/>
      <c r="C90" s="715"/>
      <c r="D90" s="716"/>
      <c r="E90" s="717"/>
      <c r="F90" s="718"/>
      <c r="G90" s="718"/>
      <c r="H90" s="718"/>
      <c r="I90" s="719"/>
    </row>
    <row r="91" spans="2:10" s="678" customFormat="1" ht="12.75">
      <c r="B91" s="714"/>
      <c r="C91" s="715"/>
      <c r="D91" s="716"/>
      <c r="E91" s="717"/>
      <c r="F91" s="718"/>
      <c r="G91" s="718"/>
      <c r="H91" s="718"/>
      <c r="I91" s="719"/>
    </row>
    <row r="92" spans="2:10" s="678" customFormat="1" ht="12.75">
      <c r="B92" s="714"/>
      <c r="C92" s="715"/>
      <c r="D92" s="716"/>
      <c r="E92" s="717"/>
      <c r="F92" s="718"/>
      <c r="G92" s="718"/>
      <c r="H92" s="718"/>
      <c r="I92" s="719"/>
    </row>
    <row r="93" spans="2:10" s="678" customFormat="1" ht="12.75">
      <c r="B93" s="714"/>
      <c r="C93" s="715"/>
      <c r="D93" s="716"/>
      <c r="E93" s="717"/>
      <c r="F93" s="718"/>
      <c r="G93" s="718"/>
      <c r="H93" s="718"/>
      <c r="I93" s="719"/>
    </row>
    <row r="94" spans="2:10" s="678" customFormat="1" ht="12.75">
      <c r="B94" s="714"/>
      <c r="C94" s="715"/>
      <c r="D94" s="716"/>
      <c r="E94" s="717"/>
      <c r="F94" s="718"/>
      <c r="G94" s="718"/>
      <c r="H94" s="718"/>
      <c r="I94" s="719"/>
    </row>
    <row r="95" spans="2:10" s="678" customFormat="1" ht="12.75">
      <c r="B95" s="714"/>
      <c r="C95" s="715"/>
      <c r="D95" s="716"/>
      <c r="E95" s="717"/>
      <c r="F95" s="718"/>
      <c r="G95" s="718"/>
      <c r="H95" s="718"/>
      <c r="I95" s="719"/>
      <c r="J95" s="694" t="s">
        <v>696</v>
      </c>
    </row>
    <row r="96" spans="2:10" s="678" customFormat="1" ht="12.75">
      <c r="B96" s="687"/>
      <c r="C96" s="680" t="s">
        <v>697</v>
      </c>
      <c r="D96" s="680"/>
      <c r="E96" s="690"/>
      <c r="F96" s="691"/>
      <c r="G96" s="693"/>
      <c r="H96" s="691"/>
      <c r="I96" s="683"/>
    </row>
    <row r="97" spans="2:9" s="678" customFormat="1" ht="12.75">
      <c r="B97" s="687"/>
      <c r="C97" s="680"/>
      <c r="D97" s="680"/>
      <c r="E97" s="690"/>
      <c r="F97" s="691"/>
      <c r="G97" s="693"/>
      <c r="H97" s="691"/>
      <c r="I97" s="683"/>
    </row>
    <row r="98" spans="2:9" s="678" customFormat="1" ht="15" customHeight="1">
      <c r="B98" s="687" t="s">
        <v>11</v>
      </c>
      <c r="C98" s="688" t="s">
        <v>698</v>
      </c>
      <c r="D98" s="689" t="s">
        <v>627</v>
      </c>
      <c r="E98" s="690">
        <v>1</v>
      </c>
      <c r="F98" s="691"/>
      <c r="G98" s="691"/>
      <c r="H98" s="897">
        <v>0</v>
      </c>
      <c r="I98" s="860">
        <f>PRODUCT(E98,H98)</f>
        <v>0</v>
      </c>
    </row>
    <row r="99" spans="2:9" s="678" customFormat="1" ht="12.75">
      <c r="B99" s="687"/>
      <c r="C99" s="688"/>
      <c r="D99" s="689"/>
      <c r="E99" s="690"/>
      <c r="F99" s="691"/>
      <c r="G99" s="691"/>
      <c r="H99" s="898"/>
      <c r="I99" s="860"/>
    </row>
    <row r="100" spans="2:9" s="678" customFormat="1" ht="25.5">
      <c r="B100" s="687" t="s">
        <v>9</v>
      </c>
      <c r="C100" s="688" t="s">
        <v>699</v>
      </c>
      <c r="D100" s="689" t="s">
        <v>614</v>
      </c>
      <c r="E100" s="690">
        <v>40</v>
      </c>
      <c r="F100" s="691"/>
      <c r="G100" s="691"/>
      <c r="H100" s="897">
        <v>0</v>
      </c>
      <c r="I100" s="860">
        <f>PRODUCT(E100,H100)</f>
        <v>0</v>
      </c>
    </row>
    <row r="101" spans="2:9" s="678" customFormat="1" ht="12.75">
      <c r="B101" s="687"/>
      <c r="C101" s="688"/>
      <c r="D101" s="689"/>
      <c r="E101" s="690"/>
      <c r="F101" s="691"/>
      <c r="G101" s="691"/>
      <c r="H101" s="898"/>
      <c r="I101" s="860"/>
    </row>
    <row r="102" spans="2:9" s="678" customFormat="1" ht="25.5">
      <c r="B102" s="687" t="s">
        <v>8</v>
      </c>
      <c r="C102" s="688" t="s">
        <v>700</v>
      </c>
      <c r="D102" s="689" t="s">
        <v>614</v>
      </c>
      <c r="E102" s="690">
        <v>110</v>
      </c>
      <c r="F102" s="691"/>
      <c r="G102" s="691"/>
      <c r="H102" s="897">
        <v>0</v>
      </c>
      <c r="I102" s="860">
        <f>PRODUCT(E102,H102)</f>
        <v>0</v>
      </c>
    </row>
    <row r="103" spans="2:9" s="678" customFormat="1" ht="12.75">
      <c r="B103" s="687"/>
      <c r="C103" s="688"/>
      <c r="D103" s="689"/>
      <c r="E103" s="690"/>
      <c r="F103" s="691"/>
      <c r="G103" s="691"/>
      <c r="H103" s="898"/>
      <c r="I103" s="860"/>
    </row>
    <row r="104" spans="2:9" s="678" customFormat="1" ht="25.5">
      <c r="B104" s="687" t="s">
        <v>6</v>
      </c>
      <c r="C104" s="688" t="s">
        <v>701</v>
      </c>
      <c r="D104" s="689" t="s">
        <v>614</v>
      </c>
      <c r="E104" s="690">
        <v>23</v>
      </c>
      <c r="F104" s="691"/>
      <c r="G104" s="691"/>
      <c r="H104" s="897">
        <v>0</v>
      </c>
      <c r="I104" s="860">
        <f>PRODUCT(E104,H104)</f>
        <v>0</v>
      </c>
    </row>
    <row r="105" spans="2:9" s="678" customFormat="1" ht="12.75">
      <c r="B105" s="687"/>
      <c r="C105" s="688"/>
      <c r="D105" s="689"/>
      <c r="E105" s="690"/>
      <c r="F105" s="691"/>
      <c r="G105" s="691"/>
      <c r="H105" s="898"/>
      <c r="I105" s="860"/>
    </row>
    <row r="106" spans="2:9" s="678" customFormat="1" ht="27.75" customHeight="1">
      <c r="B106" s="687" t="s">
        <v>5</v>
      </c>
      <c r="C106" s="688" t="s">
        <v>702</v>
      </c>
      <c r="D106" s="689" t="s">
        <v>614</v>
      </c>
      <c r="E106" s="690">
        <v>15</v>
      </c>
      <c r="F106" s="691"/>
      <c r="G106" s="691"/>
      <c r="H106" s="897">
        <v>0</v>
      </c>
      <c r="I106" s="860">
        <f>PRODUCT(E106,H106)</f>
        <v>0</v>
      </c>
    </row>
    <row r="107" spans="2:9" s="678" customFormat="1" ht="12.75">
      <c r="B107" s="687"/>
      <c r="C107" s="688"/>
      <c r="D107" s="688"/>
      <c r="E107" s="690"/>
      <c r="F107" s="691"/>
      <c r="G107" s="691"/>
      <c r="H107" s="898"/>
      <c r="I107" s="860"/>
    </row>
    <row r="108" spans="2:9" s="678" customFormat="1" ht="27.75" customHeight="1">
      <c r="B108" s="687" t="s">
        <v>4</v>
      </c>
      <c r="C108" s="688" t="s">
        <v>703</v>
      </c>
      <c r="D108" s="689" t="s">
        <v>614</v>
      </c>
      <c r="E108" s="690">
        <v>208</v>
      </c>
      <c r="F108" s="691"/>
      <c r="G108" s="691"/>
      <c r="H108" s="897">
        <v>0</v>
      </c>
      <c r="I108" s="860">
        <f>PRODUCT(E108,H108)</f>
        <v>0</v>
      </c>
    </row>
    <row r="109" spans="2:9" s="678" customFormat="1" ht="12.75">
      <c r="B109" s="687"/>
      <c r="C109" s="688"/>
      <c r="D109" s="688"/>
      <c r="E109" s="690"/>
      <c r="F109" s="691"/>
      <c r="G109" s="691"/>
      <c r="H109" s="898"/>
      <c r="I109" s="860"/>
    </row>
    <row r="110" spans="2:9" s="678" customFormat="1" ht="27" customHeight="1">
      <c r="B110" s="687" t="s">
        <v>599</v>
      </c>
      <c r="C110" s="688" t="s">
        <v>704</v>
      </c>
      <c r="D110" s="689" t="s">
        <v>614</v>
      </c>
      <c r="E110" s="690">
        <v>8</v>
      </c>
      <c r="F110" s="691"/>
      <c r="G110" s="691"/>
      <c r="H110" s="897">
        <v>0</v>
      </c>
      <c r="I110" s="860">
        <f>PRODUCT(E110,H110)</f>
        <v>0</v>
      </c>
    </row>
    <row r="111" spans="2:9" s="678" customFormat="1" ht="12.75">
      <c r="B111" s="687"/>
      <c r="C111" s="688"/>
      <c r="D111" s="688"/>
      <c r="E111" s="690"/>
      <c r="F111" s="691"/>
      <c r="G111" s="691"/>
      <c r="H111" s="898"/>
      <c r="I111" s="860"/>
    </row>
    <row r="112" spans="2:9" s="678" customFormat="1" ht="25.5">
      <c r="B112" s="687" t="s">
        <v>653</v>
      </c>
      <c r="C112" s="688" t="s">
        <v>705</v>
      </c>
      <c r="D112" s="689" t="s">
        <v>706</v>
      </c>
      <c r="E112" s="690">
        <v>15</v>
      </c>
      <c r="F112" s="691"/>
      <c r="G112" s="691"/>
      <c r="H112" s="897">
        <v>0</v>
      </c>
      <c r="I112" s="860">
        <f>PRODUCT(E112,H112)</f>
        <v>0</v>
      </c>
    </row>
    <row r="113" spans="2:9" s="678" customFormat="1" ht="12.75">
      <c r="B113" s="687"/>
      <c r="C113" s="688"/>
      <c r="D113" s="688"/>
      <c r="E113" s="690"/>
      <c r="F113" s="691"/>
      <c r="G113" s="691"/>
      <c r="H113" s="898"/>
      <c r="I113" s="860"/>
    </row>
    <row r="114" spans="2:9" s="678" customFormat="1" ht="13.5" customHeight="1">
      <c r="B114" s="687" t="s">
        <v>655</v>
      </c>
      <c r="C114" s="688" t="s">
        <v>707</v>
      </c>
      <c r="D114" s="689" t="s">
        <v>614</v>
      </c>
      <c r="E114" s="690">
        <v>188</v>
      </c>
      <c r="F114" s="691"/>
      <c r="G114" s="691"/>
      <c r="H114" s="897">
        <v>0</v>
      </c>
      <c r="I114" s="860">
        <f>PRODUCT(E114,H114)</f>
        <v>0</v>
      </c>
    </row>
    <row r="115" spans="2:9" s="678" customFormat="1" ht="12.75">
      <c r="B115" s="687"/>
      <c r="C115" s="688"/>
      <c r="D115" s="689"/>
      <c r="E115" s="690"/>
      <c r="F115" s="691"/>
      <c r="G115" s="691"/>
      <c r="H115" s="898"/>
      <c r="I115" s="860"/>
    </row>
    <row r="116" spans="2:9" s="678" customFormat="1" ht="27" customHeight="1">
      <c r="B116" s="687" t="s">
        <v>657</v>
      </c>
      <c r="C116" s="688" t="s">
        <v>708</v>
      </c>
      <c r="D116" s="689" t="s">
        <v>706</v>
      </c>
      <c r="E116" s="690">
        <v>15</v>
      </c>
      <c r="F116" s="691"/>
      <c r="G116" s="691"/>
      <c r="H116" s="897">
        <v>0</v>
      </c>
      <c r="I116" s="860">
        <f>PRODUCT(E116,H116)</f>
        <v>0</v>
      </c>
    </row>
    <row r="117" spans="2:9" s="678" customFormat="1" ht="12.75">
      <c r="B117" s="687"/>
      <c r="C117" s="688"/>
      <c r="D117" s="689"/>
      <c r="E117" s="690"/>
      <c r="F117" s="691"/>
      <c r="G117" s="691"/>
      <c r="H117" s="898"/>
      <c r="I117" s="860"/>
    </row>
    <row r="118" spans="2:9" s="678" customFormat="1" ht="25.5">
      <c r="B118" s="687" t="s">
        <v>659</v>
      </c>
      <c r="C118" s="688" t="s">
        <v>709</v>
      </c>
      <c r="D118" s="689" t="s">
        <v>710</v>
      </c>
      <c r="E118" s="690">
        <v>4</v>
      </c>
      <c r="F118" s="691"/>
      <c r="G118" s="691"/>
      <c r="H118" s="897">
        <v>0</v>
      </c>
      <c r="I118" s="860">
        <f>PRODUCT(E118,H118)</f>
        <v>0</v>
      </c>
    </row>
    <row r="119" spans="2:9" s="678" customFormat="1" ht="12.75">
      <c r="B119" s="687"/>
      <c r="C119" s="688"/>
      <c r="D119" s="689"/>
      <c r="E119" s="690"/>
      <c r="F119" s="691"/>
      <c r="G119" s="691"/>
      <c r="H119" s="898"/>
      <c r="I119" s="860"/>
    </row>
    <row r="120" spans="2:9" s="678" customFormat="1" ht="51">
      <c r="B120" s="687" t="s">
        <v>661</v>
      </c>
      <c r="C120" s="720" t="s">
        <v>711</v>
      </c>
      <c r="D120" s="689" t="s">
        <v>614</v>
      </c>
      <c r="E120" s="690">
        <v>16</v>
      </c>
      <c r="F120" s="691"/>
      <c r="G120" s="691"/>
      <c r="H120" s="897">
        <v>0</v>
      </c>
      <c r="I120" s="860">
        <f>PRODUCT(E120,H120)</f>
        <v>0</v>
      </c>
    </row>
    <row r="121" spans="2:9" s="678" customFormat="1" ht="12.75">
      <c r="B121" s="687"/>
      <c r="C121" s="688"/>
      <c r="D121" s="689"/>
      <c r="E121" s="690"/>
      <c r="F121" s="691"/>
      <c r="G121" s="691"/>
      <c r="H121" s="898"/>
      <c r="I121" s="860"/>
    </row>
    <row r="122" spans="2:9" s="678" customFormat="1" ht="38.25">
      <c r="B122" s="687" t="s">
        <v>663</v>
      </c>
      <c r="C122" s="688" t="s">
        <v>712</v>
      </c>
      <c r="D122" s="689" t="s">
        <v>13</v>
      </c>
      <c r="E122" s="690">
        <v>8</v>
      </c>
      <c r="F122" s="691"/>
      <c r="G122" s="691"/>
      <c r="H122" s="897">
        <v>0</v>
      </c>
      <c r="I122" s="860">
        <f>PRODUCT(E122,H122)</f>
        <v>0</v>
      </c>
    </row>
    <row r="123" spans="2:9" s="678" customFormat="1" ht="12.75">
      <c r="B123" s="687"/>
      <c r="C123" s="688"/>
      <c r="D123" s="689"/>
      <c r="E123" s="690"/>
      <c r="F123" s="691"/>
      <c r="G123" s="691"/>
      <c r="H123" s="898"/>
      <c r="I123" s="860"/>
    </row>
    <row r="124" spans="2:9" s="678" customFormat="1" ht="38.25">
      <c r="B124" s="687" t="s">
        <v>680</v>
      </c>
      <c r="C124" s="688" t="s">
        <v>713</v>
      </c>
      <c r="D124" s="689" t="s">
        <v>627</v>
      </c>
      <c r="E124" s="690">
        <v>2</v>
      </c>
      <c r="F124" s="691"/>
      <c r="G124" s="691"/>
      <c r="H124" s="897">
        <v>0</v>
      </c>
      <c r="I124" s="860">
        <f>PRODUCT(E124,H124)</f>
        <v>0</v>
      </c>
    </row>
    <row r="125" spans="2:9" s="678" customFormat="1" ht="12.75">
      <c r="B125" s="687"/>
      <c r="C125" s="688"/>
      <c r="D125" s="689"/>
      <c r="E125" s="690"/>
      <c r="F125" s="691"/>
      <c r="G125" s="691"/>
      <c r="H125" s="898"/>
      <c r="I125" s="860"/>
    </row>
    <row r="126" spans="2:9" s="678" customFormat="1" ht="13.5" customHeight="1">
      <c r="B126" s="687" t="s">
        <v>681</v>
      </c>
      <c r="C126" s="688" t="s">
        <v>714</v>
      </c>
      <c r="D126" s="689" t="s">
        <v>13</v>
      </c>
      <c r="E126" s="690">
        <v>1</v>
      </c>
      <c r="F126" s="691"/>
      <c r="G126" s="691"/>
      <c r="H126" s="897">
        <v>0</v>
      </c>
      <c r="I126" s="860">
        <f>PRODUCT(E126,H126)</f>
        <v>0</v>
      </c>
    </row>
    <row r="127" spans="2:9" s="678" customFormat="1" ht="12.75">
      <c r="B127" s="687"/>
      <c r="C127" s="688"/>
      <c r="D127" s="689"/>
      <c r="E127" s="690"/>
      <c r="F127" s="691"/>
      <c r="G127" s="691"/>
      <c r="H127" s="898"/>
      <c r="I127" s="860"/>
    </row>
    <row r="128" spans="2:9" s="678" customFormat="1" ht="27" customHeight="1">
      <c r="B128" s="687" t="s">
        <v>682</v>
      </c>
      <c r="C128" s="688" t="s">
        <v>715</v>
      </c>
      <c r="D128" s="689" t="s">
        <v>706</v>
      </c>
      <c r="E128" s="690">
        <v>8</v>
      </c>
      <c r="F128" s="691"/>
      <c r="G128" s="691"/>
      <c r="H128" s="897">
        <v>0</v>
      </c>
      <c r="I128" s="860">
        <f>PRODUCT(E128,H128)</f>
        <v>0</v>
      </c>
    </row>
    <row r="129" spans="2:10" s="678" customFormat="1" ht="12.75">
      <c r="B129" s="687"/>
      <c r="C129" s="688"/>
      <c r="D129" s="689"/>
      <c r="E129" s="690"/>
      <c r="F129" s="691"/>
      <c r="G129" s="691"/>
      <c r="H129" s="898"/>
      <c r="I129" s="860"/>
    </row>
    <row r="130" spans="2:10" s="678" customFormat="1" ht="14.25">
      <c r="B130" s="687" t="s">
        <v>684</v>
      </c>
      <c r="C130" s="688" t="s">
        <v>716</v>
      </c>
      <c r="D130" s="689" t="s">
        <v>710</v>
      </c>
      <c r="E130" s="690">
        <v>210</v>
      </c>
      <c r="F130" s="691"/>
      <c r="G130" s="691"/>
      <c r="H130" s="897">
        <v>0</v>
      </c>
      <c r="I130" s="860">
        <f>PRODUCT(E130,H130)</f>
        <v>0</v>
      </c>
    </row>
    <row r="131" spans="2:10" s="678" customFormat="1" ht="12.75">
      <c r="B131" s="687"/>
      <c r="C131" s="688"/>
      <c r="D131" s="689"/>
      <c r="E131" s="690"/>
      <c r="F131" s="691"/>
      <c r="G131" s="691"/>
      <c r="H131" s="898"/>
      <c r="I131" s="860"/>
    </row>
    <row r="132" spans="2:10" s="678" customFormat="1" ht="13.5" customHeight="1">
      <c r="B132" s="687" t="s">
        <v>686</v>
      </c>
      <c r="C132" s="688" t="s">
        <v>693</v>
      </c>
      <c r="D132" s="689" t="s">
        <v>627</v>
      </c>
      <c r="E132" s="690">
        <v>1</v>
      </c>
      <c r="F132" s="691"/>
      <c r="G132" s="691"/>
      <c r="H132" s="897">
        <v>0</v>
      </c>
      <c r="I132" s="860">
        <f>PRODUCT(E132,H132)</f>
        <v>0</v>
      </c>
    </row>
    <row r="133" spans="2:10" s="678" customFormat="1" ht="12.75" customHeight="1">
      <c r="B133" s="687"/>
      <c r="C133" s="688"/>
      <c r="D133" s="689"/>
      <c r="E133" s="690"/>
      <c r="F133" s="691"/>
      <c r="G133" s="691"/>
      <c r="H133" s="898"/>
      <c r="I133" s="860"/>
    </row>
    <row r="134" spans="2:10" s="678" customFormat="1" ht="28.5" customHeight="1">
      <c r="B134" s="687" t="s">
        <v>689</v>
      </c>
      <c r="C134" s="688" t="s">
        <v>717</v>
      </c>
      <c r="D134" s="689" t="s">
        <v>627</v>
      </c>
      <c r="E134" s="690">
        <v>1</v>
      </c>
      <c r="F134" s="691"/>
      <c r="G134" s="691"/>
      <c r="H134" s="897">
        <f>SUM(I98:I132)*0.03</f>
        <v>0</v>
      </c>
      <c r="I134" s="860">
        <f>PRODUCT(E134,H134)</f>
        <v>0</v>
      </c>
      <c r="J134" s="692"/>
    </row>
    <row r="135" spans="2:10" s="678" customFormat="1" ht="13.5" thickBot="1">
      <c r="B135" s="687"/>
      <c r="C135" s="688"/>
      <c r="D135" s="689"/>
      <c r="E135" s="690"/>
      <c r="F135" s="691"/>
      <c r="G135" s="691"/>
      <c r="H135" s="898"/>
      <c r="I135" s="692"/>
    </row>
    <row r="136" spans="2:10" s="678" customFormat="1" ht="13.5" thickBot="1">
      <c r="B136" s="709"/>
      <c r="C136" s="710" t="s">
        <v>636</v>
      </c>
      <c r="D136" s="710"/>
      <c r="E136" s="712"/>
      <c r="F136" s="713"/>
      <c r="G136" s="713"/>
      <c r="H136" s="900"/>
      <c r="I136" s="862">
        <f>SUM(I98:I134)</f>
        <v>0</v>
      </c>
    </row>
    <row r="137" spans="2:10" s="678" customFormat="1" ht="12.75">
      <c r="B137" s="714"/>
      <c r="C137" s="715"/>
      <c r="D137" s="715"/>
      <c r="E137" s="717"/>
      <c r="F137" s="718"/>
      <c r="G137" s="718"/>
      <c r="H137" s="718"/>
      <c r="I137" s="719"/>
    </row>
    <row r="138" spans="2:10" s="678" customFormat="1" ht="12.75">
      <c r="B138" s="714"/>
      <c r="C138" s="715"/>
      <c r="D138" s="715"/>
      <c r="E138" s="717"/>
      <c r="F138" s="718"/>
      <c r="G138" s="718"/>
      <c r="H138" s="718"/>
      <c r="I138" s="719"/>
    </row>
    <row r="139" spans="2:10" s="678" customFormat="1" ht="12.75">
      <c r="B139" s="714"/>
      <c r="C139" s="715"/>
      <c r="D139" s="715"/>
      <c r="E139" s="717"/>
      <c r="F139" s="718"/>
      <c r="G139" s="718"/>
      <c r="H139" s="718"/>
      <c r="I139" s="719"/>
    </row>
    <row r="140" spans="2:10" s="678" customFormat="1" ht="12.75">
      <c r="B140" s="714"/>
      <c r="C140" s="715"/>
      <c r="D140" s="715"/>
      <c r="E140" s="717"/>
      <c r="F140" s="718"/>
      <c r="G140" s="718"/>
      <c r="H140" s="718"/>
      <c r="I140" s="719"/>
    </row>
    <row r="141" spans="2:10" s="678" customFormat="1" ht="12.75">
      <c r="B141" s="714"/>
      <c r="C141" s="715"/>
      <c r="D141" s="715"/>
      <c r="E141" s="717"/>
      <c r="F141" s="718"/>
      <c r="G141" s="718"/>
      <c r="H141" s="718"/>
      <c r="I141" s="719"/>
    </row>
    <row r="142" spans="2:10" s="678" customFormat="1" ht="12.75">
      <c r="B142" s="714"/>
      <c r="C142" s="715"/>
      <c r="D142" s="715"/>
      <c r="E142" s="717"/>
      <c r="F142" s="718"/>
      <c r="G142" s="718"/>
      <c r="H142" s="718"/>
      <c r="I142" s="719"/>
    </row>
    <row r="143" spans="2:10" s="678" customFormat="1" ht="12.75">
      <c r="B143" s="714"/>
      <c r="C143" s="715"/>
      <c r="D143" s="715"/>
      <c r="E143" s="717"/>
      <c r="F143" s="718"/>
      <c r="G143" s="718"/>
      <c r="H143" s="718"/>
      <c r="I143" s="719"/>
    </row>
    <row r="144" spans="2:10" s="678" customFormat="1" ht="12.75">
      <c r="B144" s="714"/>
      <c r="C144" s="715"/>
      <c r="D144" s="715"/>
      <c r="E144" s="717"/>
      <c r="F144" s="718"/>
      <c r="G144" s="718"/>
      <c r="H144" s="718"/>
      <c r="I144" s="719"/>
    </row>
    <row r="145" spans="2:10" s="678" customFormat="1" ht="12.75">
      <c r="B145" s="714"/>
      <c r="C145" s="715"/>
      <c r="D145" s="715"/>
      <c r="E145" s="717"/>
      <c r="F145" s="718"/>
      <c r="G145" s="718"/>
      <c r="H145" s="718"/>
      <c r="I145" s="719"/>
    </row>
    <row r="146" spans="2:10" s="678" customFormat="1" ht="12.75">
      <c r="B146" s="714"/>
      <c r="C146" s="715"/>
      <c r="D146" s="715"/>
      <c r="E146" s="717"/>
      <c r="F146" s="718"/>
      <c r="G146" s="718"/>
      <c r="H146" s="718"/>
      <c r="I146" s="719"/>
    </row>
    <row r="147" spans="2:10" s="678" customFormat="1" ht="12.75">
      <c r="B147" s="714"/>
      <c r="C147" s="715"/>
      <c r="D147" s="715"/>
      <c r="E147" s="717"/>
      <c r="F147" s="718"/>
      <c r="G147" s="718"/>
      <c r="H147" s="718"/>
      <c r="I147" s="719"/>
    </row>
    <row r="148" spans="2:10" s="678" customFormat="1" ht="12.75">
      <c r="B148" s="714"/>
      <c r="C148" s="715"/>
      <c r="D148" s="715"/>
      <c r="E148" s="717"/>
      <c r="F148" s="718"/>
      <c r="G148" s="718"/>
      <c r="H148" s="718"/>
      <c r="I148" s="719"/>
    </row>
    <row r="149" spans="2:10" s="678" customFormat="1" ht="12.75">
      <c r="B149" s="714"/>
      <c r="C149" s="715"/>
      <c r="D149" s="715"/>
      <c r="E149" s="717"/>
      <c r="F149" s="718"/>
      <c r="G149" s="718"/>
      <c r="H149" s="718"/>
      <c r="I149" s="719"/>
    </row>
    <row r="150" spans="2:10" s="678" customFormat="1" ht="12.75">
      <c r="B150" s="714"/>
      <c r="C150" s="715"/>
      <c r="D150" s="715"/>
      <c r="E150" s="717"/>
      <c r="F150" s="718"/>
      <c r="G150" s="718"/>
      <c r="H150" s="718"/>
      <c r="I150" s="719"/>
    </row>
    <row r="151" spans="2:10" s="678" customFormat="1" ht="12.75">
      <c r="B151" s="714"/>
      <c r="C151" s="715"/>
      <c r="D151" s="715"/>
      <c r="E151" s="717"/>
      <c r="F151" s="718"/>
      <c r="G151" s="718"/>
      <c r="H151" s="718"/>
      <c r="I151" s="719"/>
    </row>
    <row r="152" spans="2:10" s="678" customFormat="1" ht="12" customHeight="1">
      <c r="B152" s="687"/>
      <c r="C152" s="983" t="s">
        <v>718</v>
      </c>
      <c r="D152" s="983"/>
      <c r="E152" s="983"/>
      <c r="F152" s="983"/>
      <c r="G152" s="983"/>
      <c r="H152" s="983"/>
      <c r="I152" s="983"/>
      <c r="J152" s="983"/>
    </row>
    <row r="153" spans="2:10" s="678" customFormat="1" ht="12.75">
      <c r="B153" s="687"/>
      <c r="C153" s="680"/>
      <c r="D153" s="680"/>
      <c r="E153" s="690"/>
      <c r="F153" s="691"/>
      <c r="G153" s="693"/>
      <c r="H153" s="691"/>
      <c r="I153" s="683"/>
    </row>
    <row r="154" spans="2:10" s="678" customFormat="1" ht="13.5" customHeight="1">
      <c r="B154" s="687" t="s">
        <v>11</v>
      </c>
      <c r="C154" s="688" t="s">
        <v>698</v>
      </c>
      <c r="D154" s="689" t="s">
        <v>627</v>
      </c>
      <c r="E154" s="895">
        <v>1</v>
      </c>
      <c r="F154" s="691"/>
      <c r="G154" s="691"/>
      <c r="H154" s="897">
        <v>0</v>
      </c>
      <c r="I154" s="860">
        <f>PRODUCT(E154,H154)</f>
        <v>0</v>
      </c>
    </row>
    <row r="155" spans="2:10" s="678" customFormat="1" ht="12.75">
      <c r="B155" s="687"/>
      <c r="C155" s="688"/>
      <c r="D155" s="689"/>
      <c r="E155" s="895"/>
      <c r="F155" s="691"/>
      <c r="G155" s="691"/>
      <c r="H155" s="898"/>
      <c r="I155" s="860"/>
    </row>
    <row r="156" spans="2:10" s="678" customFormat="1" ht="25.5">
      <c r="B156" s="687" t="s">
        <v>9</v>
      </c>
      <c r="C156" s="688" t="s">
        <v>699</v>
      </c>
      <c r="D156" s="689" t="s">
        <v>614</v>
      </c>
      <c r="E156" s="895">
        <v>20</v>
      </c>
      <c r="F156" s="691"/>
      <c r="G156" s="691"/>
      <c r="H156" s="897">
        <v>0</v>
      </c>
      <c r="I156" s="860">
        <f>PRODUCT(E156,H156)</f>
        <v>0</v>
      </c>
    </row>
    <row r="157" spans="2:10" s="678" customFormat="1" ht="12.75">
      <c r="B157" s="687"/>
      <c r="C157" s="688"/>
      <c r="D157" s="689"/>
      <c r="E157" s="895"/>
      <c r="F157" s="691"/>
      <c r="G157" s="691"/>
      <c r="H157" s="898"/>
      <c r="I157" s="860"/>
    </row>
    <row r="158" spans="2:10" s="678" customFormat="1" ht="25.5">
      <c r="B158" s="687" t="s">
        <v>8</v>
      </c>
      <c r="C158" s="688" t="s">
        <v>700</v>
      </c>
      <c r="D158" s="689" t="s">
        <v>614</v>
      </c>
      <c r="E158" s="895">
        <v>30</v>
      </c>
      <c r="F158" s="691"/>
      <c r="G158" s="691"/>
      <c r="H158" s="897">
        <v>0</v>
      </c>
      <c r="I158" s="860">
        <f>PRODUCT(E158,H158)</f>
        <v>0</v>
      </c>
    </row>
    <row r="159" spans="2:10" s="678" customFormat="1" ht="12.75">
      <c r="B159" s="687"/>
      <c r="C159" s="688"/>
      <c r="D159" s="689"/>
      <c r="E159" s="895"/>
      <c r="F159" s="691"/>
      <c r="G159" s="691"/>
      <c r="H159" s="898"/>
      <c r="I159" s="860"/>
    </row>
    <row r="160" spans="2:10" s="678" customFormat="1" ht="25.5">
      <c r="B160" s="687" t="s">
        <v>6</v>
      </c>
      <c r="C160" s="688" t="s">
        <v>701</v>
      </c>
      <c r="D160" s="689" t="s">
        <v>614</v>
      </c>
      <c r="E160" s="895">
        <v>20</v>
      </c>
      <c r="F160" s="691"/>
      <c r="G160" s="691"/>
      <c r="H160" s="897">
        <v>0</v>
      </c>
      <c r="I160" s="860">
        <f>PRODUCT(E160,H160)</f>
        <v>0</v>
      </c>
    </row>
    <row r="161" spans="2:9" s="678" customFormat="1" ht="12.75">
      <c r="B161" s="687"/>
      <c r="C161" s="688"/>
      <c r="D161" s="689"/>
      <c r="E161" s="895"/>
      <c r="F161" s="691"/>
      <c r="G161" s="691"/>
      <c r="H161" s="898"/>
      <c r="I161" s="860"/>
    </row>
    <row r="162" spans="2:9" s="678" customFormat="1" ht="28.5" customHeight="1">
      <c r="B162" s="687" t="s">
        <v>5</v>
      </c>
      <c r="C162" s="688" t="s">
        <v>702</v>
      </c>
      <c r="D162" s="689" t="s">
        <v>614</v>
      </c>
      <c r="E162" s="895">
        <v>3</v>
      </c>
      <c r="F162" s="691"/>
      <c r="G162" s="691"/>
      <c r="H162" s="897">
        <v>0</v>
      </c>
      <c r="I162" s="860">
        <f>PRODUCT(E162,H162)</f>
        <v>0</v>
      </c>
    </row>
    <row r="163" spans="2:9" s="678" customFormat="1" ht="12.75">
      <c r="B163" s="687"/>
      <c r="C163" s="688"/>
      <c r="D163" s="688"/>
      <c r="E163" s="895"/>
      <c r="F163" s="691"/>
      <c r="G163" s="691"/>
      <c r="H163" s="898"/>
      <c r="I163" s="860"/>
    </row>
    <row r="164" spans="2:9" s="678" customFormat="1" ht="27.75" customHeight="1">
      <c r="B164" s="687" t="s">
        <v>4</v>
      </c>
      <c r="C164" s="688" t="s">
        <v>719</v>
      </c>
      <c r="D164" s="689" t="s">
        <v>614</v>
      </c>
      <c r="E164" s="895">
        <v>81</v>
      </c>
      <c r="F164" s="691"/>
      <c r="G164" s="691"/>
      <c r="H164" s="897">
        <v>0</v>
      </c>
      <c r="I164" s="860">
        <f>PRODUCT(E164,H164)</f>
        <v>0</v>
      </c>
    </row>
    <row r="165" spans="2:9" s="678" customFormat="1" ht="12.75">
      <c r="B165" s="687"/>
      <c r="C165" s="688"/>
      <c r="D165" s="688"/>
      <c r="E165" s="895"/>
      <c r="F165" s="691"/>
      <c r="G165" s="691"/>
      <c r="H165" s="898"/>
      <c r="I165" s="860"/>
    </row>
    <row r="166" spans="2:9" s="678" customFormat="1" ht="25.5">
      <c r="B166" s="687" t="s">
        <v>599</v>
      </c>
      <c r="C166" s="688" t="s">
        <v>705</v>
      </c>
      <c r="D166" s="689" t="s">
        <v>706</v>
      </c>
      <c r="E166" s="896">
        <v>6</v>
      </c>
      <c r="F166" s="691"/>
      <c r="G166" s="691"/>
      <c r="H166" s="897">
        <v>0</v>
      </c>
      <c r="I166" s="860">
        <f>PRODUCT(E166,H166)</f>
        <v>0</v>
      </c>
    </row>
    <row r="167" spans="2:9" s="678" customFormat="1" ht="12.75">
      <c r="B167" s="687"/>
      <c r="C167" s="688"/>
      <c r="D167" s="688"/>
      <c r="E167" s="895"/>
      <c r="F167" s="691"/>
      <c r="G167" s="691"/>
      <c r="H167" s="898"/>
      <c r="I167" s="860"/>
    </row>
    <row r="168" spans="2:9" s="678" customFormat="1" ht="13.5" customHeight="1">
      <c r="B168" s="687" t="s">
        <v>653</v>
      </c>
      <c r="C168" s="688" t="s">
        <v>707</v>
      </c>
      <c r="D168" s="689" t="s">
        <v>614</v>
      </c>
      <c r="E168" s="895">
        <v>73</v>
      </c>
      <c r="F168" s="691"/>
      <c r="G168" s="691"/>
      <c r="H168" s="897">
        <v>0</v>
      </c>
      <c r="I168" s="860">
        <f>PRODUCT(E168,H168)</f>
        <v>0</v>
      </c>
    </row>
    <row r="169" spans="2:9" s="678" customFormat="1" ht="12.75">
      <c r="B169" s="687"/>
      <c r="C169" s="688"/>
      <c r="D169" s="689"/>
      <c r="E169" s="895"/>
      <c r="F169" s="691"/>
      <c r="G169" s="691"/>
      <c r="H169" s="898"/>
      <c r="I169" s="860"/>
    </row>
    <row r="170" spans="2:9" s="678" customFormat="1" ht="12.75" customHeight="1">
      <c r="B170" s="687" t="s">
        <v>655</v>
      </c>
      <c r="C170" s="688" t="s">
        <v>720</v>
      </c>
      <c r="D170" s="689" t="s">
        <v>706</v>
      </c>
      <c r="E170" s="895">
        <v>5</v>
      </c>
      <c r="F170" s="691"/>
      <c r="G170" s="691"/>
      <c r="H170" s="897">
        <v>0</v>
      </c>
      <c r="I170" s="860">
        <f>PRODUCT(E170,H170)</f>
        <v>0</v>
      </c>
    </row>
    <row r="171" spans="2:9" s="678" customFormat="1" ht="12.75">
      <c r="B171" s="687"/>
      <c r="C171" s="688"/>
      <c r="D171" s="688"/>
      <c r="E171" s="895"/>
      <c r="F171" s="691"/>
      <c r="G171" s="691"/>
      <c r="H171" s="898"/>
      <c r="I171" s="860"/>
    </row>
    <row r="172" spans="2:9" s="678" customFormat="1" ht="27" customHeight="1">
      <c r="B172" s="687" t="s">
        <v>657</v>
      </c>
      <c r="C172" s="688" t="s">
        <v>704</v>
      </c>
      <c r="D172" s="689" t="s">
        <v>614</v>
      </c>
      <c r="E172" s="895">
        <v>4</v>
      </c>
      <c r="F172" s="691"/>
      <c r="G172" s="691"/>
      <c r="H172" s="897">
        <v>0</v>
      </c>
      <c r="I172" s="860">
        <f>PRODUCT(E172,H172)</f>
        <v>0</v>
      </c>
    </row>
    <row r="173" spans="2:9" s="678" customFormat="1" ht="12.75">
      <c r="B173" s="687"/>
      <c r="C173" s="688"/>
      <c r="D173" s="689"/>
      <c r="E173" s="895"/>
      <c r="F173" s="691"/>
      <c r="G173" s="691"/>
      <c r="H173" s="898"/>
      <c r="I173" s="860"/>
    </row>
    <row r="174" spans="2:9" s="678" customFormat="1" ht="25.5">
      <c r="B174" s="687" t="s">
        <v>659</v>
      </c>
      <c r="C174" s="688" t="s">
        <v>709</v>
      </c>
      <c r="D174" s="689" t="s">
        <v>710</v>
      </c>
      <c r="E174" s="895">
        <v>2</v>
      </c>
      <c r="F174" s="691"/>
      <c r="G174" s="691"/>
      <c r="H174" s="897">
        <v>0</v>
      </c>
      <c r="I174" s="860">
        <f>PRODUCT(E174,H174)</f>
        <v>0</v>
      </c>
    </row>
    <row r="175" spans="2:9" s="678" customFormat="1" ht="12.75">
      <c r="B175" s="687"/>
      <c r="C175" s="688"/>
      <c r="D175" s="689"/>
      <c r="E175" s="895"/>
      <c r="F175" s="691"/>
      <c r="G175" s="691"/>
      <c r="H175" s="898"/>
      <c r="I175" s="860"/>
    </row>
    <row r="176" spans="2:9" s="678" customFormat="1" ht="66.75" customHeight="1">
      <c r="B176" s="687" t="s">
        <v>661</v>
      </c>
      <c r="C176" s="688" t="s">
        <v>721</v>
      </c>
      <c r="D176" s="689" t="s">
        <v>13</v>
      </c>
      <c r="E176" s="895">
        <v>2</v>
      </c>
      <c r="F176" s="691"/>
      <c r="G176" s="691"/>
      <c r="H176" s="897">
        <v>0</v>
      </c>
      <c r="I176" s="860">
        <f>PRODUCT(E176,H176)</f>
        <v>0</v>
      </c>
    </row>
    <row r="177" spans="2:10" s="678" customFormat="1" ht="12.75">
      <c r="B177" s="687"/>
      <c r="C177" s="688"/>
      <c r="D177" s="689"/>
      <c r="E177" s="895"/>
      <c r="F177" s="691"/>
      <c r="G177" s="691"/>
      <c r="H177" s="898"/>
      <c r="I177" s="860"/>
    </row>
    <row r="178" spans="2:10" s="678" customFormat="1" ht="26.25" customHeight="1">
      <c r="B178" s="687" t="s">
        <v>663</v>
      </c>
      <c r="C178" s="688" t="s">
        <v>722</v>
      </c>
      <c r="D178" s="689" t="s">
        <v>706</v>
      </c>
      <c r="E178" s="896">
        <v>3</v>
      </c>
      <c r="F178" s="691"/>
      <c r="G178" s="691"/>
      <c r="H178" s="897">
        <v>0</v>
      </c>
      <c r="I178" s="860">
        <f>PRODUCT(E178,H178)</f>
        <v>0</v>
      </c>
    </row>
    <row r="179" spans="2:10" s="678" customFormat="1" ht="12.75">
      <c r="B179" s="687"/>
      <c r="C179" s="688"/>
      <c r="D179" s="689"/>
      <c r="E179" s="895"/>
      <c r="F179" s="691"/>
      <c r="G179" s="691"/>
      <c r="H179" s="898"/>
      <c r="I179" s="860"/>
    </row>
    <row r="180" spans="2:10" s="678" customFormat="1" ht="27" customHeight="1">
      <c r="B180" s="687" t="s">
        <v>680</v>
      </c>
      <c r="C180" s="688" t="s">
        <v>723</v>
      </c>
      <c r="D180" s="689" t="s">
        <v>13</v>
      </c>
      <c r="E180" s="895">
        <v>1</v>
      </c>
      <c r="F180" s="691"/>
      <c r="G180" s="691"/>
      <c r="H180" s="897">
        <v>0</v>
      </c>
      <c r="I180" s="860">
        <f>PRODUCT(E180,H180)</f>
        <v>0</v>
      </c>
    </row>
    <row r="181" spans="2:10" s="678" customFormat="1" ht="12.75">
      <c r="B181" s="687"/>
      <c r="C181" s="688"/>
      <c r="D181" s="689"/>
      <c r="E181" s="895"/>
      <c r="F181" s="691"/>
      <c r="G181" s="691"/>
      <c r="H181" s="898"/>
      <c r="I181" s="860"/>
    </row>
    <row r="182" spans="2:10" s="678" customFormat="1" ht="51">
      <c r="B182" s="687" t="s">
        <v>681</v>
      </c>
      <c r="C182" s="720" t="s">
        <v>724</v>
      </c>
      <c r="D182" s="689" t="s">
        <v>614</v>
      </c>
      <c r="E182" s="895">
        <v>8</v>
      </c>
      <c r="F182" s="691"/>
      <c r="G182" s="691"/>
      <c r="H182" s="897">
        <v>0</v>
      </c>
      <c r="I182" s="860">
        <f>PRODUCT(E182,H182)</f>
        <v>0</v>
      </c>
    </row>
    <row r="183" spans="2:10" s="678" customFormat="1" ht="12.75">
      <c r="B183" s="687"/>
      <c r="C183" s="688"/>
      <c r="D183" s="689"/>
      <c r="E183" s="895"/>
      <c r="F183" s="691"/>
      <c r="G183" s="691"/>
      <c r="H183" s="898"/>
      <c r="I183" s="860"/>
      <c r="J183" s="722"/>
    </row>
    <row r="184" spans="2:10" s="678" customFormat="1" ht="25.5">
      <c r="B184" s="687" t="s">
        <v>682</v>
      </c>
      <c r="C184" s="723" t="s">
        <v>725</v>
      </c>
      <c r="D184" s="689" t="s">
        <v>13</v>
      </c>
      <c r="E184" s="895">
        <v>6</v>
      </c>
      <c r="F184" s="691"/>
      <c r="G184" s="691"/>
      <c r="H184" s="897">
        <v>0</v>
      </c>
      <c r="I184" s="860">
        <f>PRODUCT(E184,H184)</f>
        <v>0</v>
      </c>
    </row>
    <row r="185" spans="2:10" s="678" customFormat="1" ht="12.75">
      <c r="B185" s="687"/>
      <c r="C185" s="688"/>
      <c r="D185" s="689"/>
      <c r="E185" s="895"/>
      <c r="F185" s="691"/>
      <c r="G185" s="691"/>
      <c r="H185" s="898"/>
      <c r="I185" s="860"/>
    </row>
    <row r="186" spans="2:10" s="678" customFormat="1" ht="14.25">
      <c r="B186" s="687" t="s">
        <v>684</v>
      </c>
      <c r="C186" s="688" t="s">
        <v>716</v>
      </c>
      <c r="D186" s="689" t="s">
        <v>710</v>
      </c>
      <c r="E186" s="895">
        <v>80</v>
      </c>
      <c r="F186" s="691"/>
      <c r="G186" s="691"/>
      <c r="H186" s="897">
        <v>0</v>
      </c>
      <c r="I186" s="860">
        <f>PRODUCT(E186,H186)</f>
        <v>0</v>
      </c>
    </row>
    <row r="187" spans="2:10" s="678" customFormat="1" ht="12.75">
      <c r="B187" s="687"/>
      <c r="C187" s="688"/>
      <c r="D187" s="689"/>
      <c r="E187" s="895"/>
      <c r="F187" s="691"/>
      <c r="G187" s="691"/>
      <c r="H187" s="898"/>
      <c r="I187" s="860"/>
    </row>
    <row r="188" spans="2:10" s="678" customFormat="1" ht="16.5" customHeight="1">
      <c r="B188" s="687" t="s">
        <v>686</v>
      </c>
      <c r="C188" s="688" t="s">
        <v>693</v>
      </c>
      <c r="D188" s="689" t="s">
        <v>627</v>
      </c>
      <c r="E188" s="895">
        <v>1</v>
      </c>
      <c r="F188" s="691"/>
      <c r="G188" s="691"/>
      <c r="H188" s="897">
        <v>0</v>
      </c>
      <c r="I188" s="860">
        <f>PRODUCT(E188,H188)</f>
        <v>0</v>
      </c>
    </row>
    <row r="189" spans="2:10" s="678" customFormat="1" ht="12.75" customHeight="1">
      <c r="B189" s="687"/>
      <c r="C189" s="688"/>
      <c r="D189" s="689"/>
      <c r="E189" s="895"/>
      <c r="F189" s="691"/>
      <c r="G189" s="691"/>
      <c r="H189" s="898"/>
      <c r="I189" s="860"/>
    </row>
    <row r="190" spans="2:10" s="678" customFormat="1" ht="27.75" customHeight="1">
      <c r="B190" s="687" t="s">
        <v>689</v>
      </c>
      <c r="C190" s="688" t="s">
        <v>717</v>
      </c>
      <c r="D190" s="689" t="s">
        <v>627</v>
      </c>
      <c r="E190" s="895">
        <v>1</v>
      </c>
      <c r="F190" s="691"/>
      <c r="G190" s="691"/>
      <c r="H190" s="897">
        <f>SUM(I154:I188)*0.03</f>
        <v>0</v>
      </c>
      <c r="I190" s="860">
        <f>PRODUCT(E190,H190)</f>
        <v>0</v>
      </c>
      <c r="J190" s="692"/>
    </row>
    <row r="191" spans="2:10" s="678" customFormat="1" ht="13.5" thickBot="1">
      <c r="B191" s="687"/>
      <c r="C191" s="688"/>
      <c r="D191" s="689"/>
      <c r="E191" s="690"/>
      <c r="F191" s="691"/>
      <c r="G191" s="691"/>
      <c r="H191" s="898"/>
      <c r="I191" s="692"/>
    </row>
    <row r="192" spans="2:10" s="678" customFormat="1" ht="13.5" thickBot="1">
      <c r="B192" s="709"/>
      <c r="C192" s="710" t="s">
        <v>636</v>
      </c>
      <c r="D192" s="710"/>
      <c r="E192" s="712"/>
      <c r="F192" s="713"/>
      <c r="G192" s="713"/>
      <c r="H192" s="900"/>
      <c r="I192" s="862">
        <f>SUM(I154:I190)</f>
        <v>0</v>
      </c>
    </row>
    <row r="193" spans="2:10" s="678" customFormat="1" ht="12.75">
      <c r="B193" s="714"/>
      <c r="C193" s="715"/>
      <c r="D193" s="715"/>
      <c r="E193" s="717"/>
      <c r="F193" s="718"/>
      <c r="G193" s="718"/>
      <c r="H193" s="901"/>
      <c r="I193" s="719"/>
    </row>
    <row r="194" spans="2:10" s="678" customFormat="1" ht="12.75">
      <c r="B194" s="714"/>
      <c r="C194" s="715"/>
      <c r="D194" s="715"/>
      <c r="E194" s="717"/>
      <c r="F194" s="718"/>
      <c r="G194" s="718"/>
      <c r="H194" s="901"/>
      <c r="I194" s="719"/>
    </row>
    <row r="195" spans="2:10" s="678" customFormat="1" ht="12.75">
      <c r="B195" s="714"/>
      <c r="C195" s="715"/>
      <c r="D195" s="715"/>
      <c r="E195" s="717"/>
      <c r="F195" s="718"/>
      <c r="G195" s="718"/>
      <c r="H195" s="718"/>
      <c r="I195" s="724"/>
    </row>
    <row r="196" spans="2:10" s="678" customFormat="1" ht="12.75">
      <c r="B196" s="714"/>
      <c r="C196" s="715"/>
      <c r="D196" s="715"/>
      <c r="E196" s="717"/>
      <c r="F196" s="718"/>
      <c r="G196" s="718"/>
      <c r="H196" s="718"/>
      <c r="I196" s="724"/>
    </row>
    <row r="197" spans="2:10" s="678" customFormat="1" ht="12.75">
      <c r="B197" s="714"/>
      <c r="C197" s="715"/>
      <c r="D197" s="715"/>
      <c r="E197" s="717"/>
      <c r="F197" s="718"/>
      <c r="G197" s="718"/>
      <c r="H197" s="718"/>
      <c r="I197" s="724"/>
    </row>
    <row r="198" spans="2:10" s="678" customFormat="1" ht="12.75">
      <c r="B198" s="714"/>
      <c r="C198" s="715"/>
      <c r="D198" s="715"/>
      <c r="E198" s="717"/>
      <c r="F198" s="718"/>
      <c r="G198" s="718"/>
      <c r="H198" s="718"/>
      <c r="I198" s="724"/>
    </row>
    <row r="199" spans="2:10" s="678" customFormat="1" ht="12.75">
      <c r="B199" s="714"/>
      <c r="C199" s="715"/>
      <c r="D199" s="715"/>
      <c r="E199" s="717"/>
      <c r="F199" s="718"/>
      <c r="G199" s="718"/>
      <c r="H199" s="718"/>
      <c r="I199" s="724"/>
    </row>
    <row r="200" spans="2:10" s="678" customFormat="1" ht="12.75">
      <c r="B200" s="714"/>
      <c r="C200" s="715"/>
      <c r="D200" s="715"/>
      <c r="E200" s="717"/>
      <c r="F200" s="718"/>
      <c r="G200" s="718"/>
      <c r="H200" s="718"/>
      <c r="I200" s="724"/>
    </row>
    <row r="201" spans="2:10" s="678" customFormat="1" ht="12.75">
      <c r="B201" s="714"/>
      <c r="C201" s="715"/>
      <c r="D201" s="715"/>
      <c r="E201" s="717"/>
      <c r="F201" s="718"/>
      <c r="G201" s="718"/>
      <c r="H201" s="718"/>
      <c r="I201" s="724"/>
    </row>
    <row r="202" spans="2:10" s="678" customFormat="1" ht="12.75">
      <c r="B202" s="714"/>
      <c r="C202" s="715"/>
      <c r="D202" s="715"/>
      <c r="E202" s="717"/>
      <c r="F202" s="718"/>
      <c r="G202" s="718"/>
      <c r="H202" s="718"/>
      <c r="I202" s="724"/>
    </row>
    <row r="203" spans="2:10" s="678" customFormat="1" ht="12.75">
      <c r="B203" s="714"/>
      <c r="C203" s="715"/>
      <c r="D203" s="715"/>
      <c r="E203" s="717"/>
      <c r="F203" s="718"/>
      <c r="G203" s="718"/>
      <c r="H203" s="718"/>
      <c r="I203" s="724"/>
    </row>
    <row r="204" spans="2:10" s="678" customFormat="1" ht="12.75">
      <c r="B204" s="714"/>
      <c r="C204" s="715"/>
      <c r="D204" s="715"/>
      <c r="E204" s="717"/>
      <c r="F204" s="718"/>
      <c r="G204" s="718"/>
      <c r="H204" s="718"/>
      <c r="I204" s="724"/>
    </row>
    <row r="205" spans="2:10" s="678" customFormat="1" ht="12.75">
      <c r="B205" s="714"/>
      <c r="C205" s="715"/>
      <c r="D205" s="715"/>
      <c r="E205" s="717"/>
      <c r="F205" s="718"/>
      <c r="G205" s="718"/>
      <c r="H205" s="718"/>
      <c r="I205" s="724"/>
    </row>
    <row r="206" spans="2:10" s="678" customFormat="1" ht="12.75">
      <c r="B206" s="714"/>
      <c r="C206" s="715"/>
      <c r="D206" s="715"/>
      <c r="E206" s="717"/>
      <c r="F206" s="718"/>
      <c r="G206" s="718"/>
      <c r="H206" s="718"/>
      <c r="I206" s="724"/>
    </row>
    <row r="207" spans="2:10" s="678" customFormat="1" ht="12.75">
      <c r="B207" s="714"/>
      <c r="C207" s="715"/>
      <c r="D207" s="715"/>
      <c r="E207" s="717"/>
      <c r="F207" s="718"/>
      <c r="G207" s="718"/>
      <c r="H207" s="718"/>
      <c r="I207" s="724"/>
      <c r="J207" s="722" t="s">
        <v>726</v>
      </c>
    </row>
    <row r="208" spans="2:10" s="678" customFormat="1" ht="12.75">
      <c r="B208" s="714"/>
      <c r="C208" s="715"/>
      <c r="D208" s="715"/>
      <c r="E208" s="717"/>
      <c r="F208" s="718"/>
      <c r="G208" s="718"/>
      <c r="H208" s="718"/>
      <c r="I208" s="724"/>
      <c r="J208" s="722"/>
    </row>
    <row r="209" spans="1:10" s="678" customFormat="1" ht="12.75">
      <c r="B209" s="687"/>
      <c r="C209" s="680" t="s">
        <v>727</v>
      </c>
      <c r="D209" s="680"/>
      <c r="E209" s="691"/>
      <c r="F209" s="691"/>
      <c r="G209" s="691"/>
      <c r="H209" s="691"/>
      <c r="I209" s="721"/>
    </row>
    <row r="210" spans="1:10" s="678" customFormat="1" ht="12.75">
      <c r="B210" s="687"/>
      <c r="C210" s="680"/>
      <c r="D210" s="680"/>
      <c r="E210" s="691"/>
      <c r="F210" s="691"/>
      <c r="G210" s="691"/>
      <c r="H210" s="691"/>
      <c r="I210" s="721"/>
    </row>
    <row r="211" spans="1:10" s="678" customFormat="1" ht="12.75">
      <c r="B211" s="687"/>
      <c r="C211" s="680"/>
      <c r="D211" s="680"/>
      <c r="E211" s="725"/>
      <c r="F211" s="691"/>
      <c r="G211" s="691"/>
      <c r="H211" s="691"/>
      <c r="I211" s="721"/>
    </row>
    <row r="212" spans="1:10" s="678" customFormat="1" ht="12.75">
      <c r="A212" s="673"/>
      <c r="B212" s="674"/>
      <c r="C212" s="726" t="s">
        <v>728</v>
      </c>
      <c r="D212" s="727"/>
      <c r="E212" s="682"/>
      <c r="F212" s="682"/>
      <c r="G212" s="682"/>
      <c r="H212" s="682"/>
      <c r="I212" s="728">
        <f>SUM(I70)</f>
        <v>0</v>
      </c>
    </row>
    <row r="213" spans="1:10" s="678" customFormat="1" ht="12.75">
      <c r="A213" s="673"/>
      <c r="B213" s="674"/>
      <c r="C213" s="726"/>
      <c r="D213" s="727"/>
      <c r="E213" s="682"/>
      <c r="F213" s="682"/>
      <c r="G213" s="682"/>
      <c r="H213" s="682"/>
      <c r="I213" s="728"/>
    </row>
    <row r="214" spans="1:10" s="678" customFormat="1" ht="12.75">
      <c r="A214" s="673"/>
      <c r="B214" s="674"/>
      <c r="C214" s="726" t="s">
        <v>729</v>
      </c>
      <c r="D214" s="727"/>
      <c r="E214" s="682"/>
      <c r="F214" s="682"/>
      <c r="G214" s="682"/>
      <c r="H214" s="682"/>
      <c r="I214" s="728">
        <f>SUM(I136)</f>
        <v>0</v>
      </c>
    </row>
    <row r="215" spans="1:10" s="678" customFormat="1" ht="12.75">
      <c r="A215" s="673"/>
      <c r="B215" s="674"/>
      <c r="C215" s="726"/>
      <c r="D215" s="727"/>
      <c r="E215" s="682"/>
      <c r="F215" s="682"/>
      <c r="G215" s="682"/>
      <c r="H215" s="682"/>
      <c r="I215" s="728"/>
    </row>
    <row r="216" spans="1:10" s="678" customFormat="1" ht="12.75">
      <c r="A216" s="673"/>
      <c r="B216" s="674"/>
      <c r="C216" s="726"/>
      <c r="D216" s="729"/>
      <c r="E216" s="682"/>
      <c r="F216" s="682"/>
      <c r="G216" s="682"/>
      <c r="H216" s="682"/>
      <c r="I216" s="728"/>
    </row>
    <row r="217" spans="1:10" s="678" customFormat="1" ht="12.75">
      <c r="A217" s="673"/>
      <c r="B217" s="674"/>
      <c r="C217" s="984" t="s">
        <v>730</v>
      </c>
      <c r="D217" s="985"/>
      <c r="E217" s="986"/>
      <c r="F217" s="986"/>
      <c r="G217" s="986"/>
      <c r="H217" s="986"/>
      <c r="I217" s="728">
        <f>SUM(I192)</f>
        <v>0</v>
      </c>
    </row>
    <row r="218" spans="1:10" s="678" customFormat="1" ht="13.5" thickBot="1">
      <c r="A218" s="673"/>
      <c r="B218" s="674"/>
      <c r="C218" s="726"/>
      <c r="D218" s="727"/>
      <c r="E218" s="682"/>
      <c r="F218" s="682"/>
      <c r="G218" s="682"/>
      <c r="H218" s="682"/>
      <c r="I218" s="728"/>
    </row>
    <row r="219" spans="1:10" s="678" customFormat="1" ht="13.5" thickTop="1">
      <c r="A219" s="673"/>
      <c r="B219" s="674"/>
      <c r="C219" s="730" t="s">
        <v>636</v>
      </c>
      <c r="D219" s="731"/>
      <c r="E219" s="732"/>
      <c r="F219" s="732"/>
      <c r="G219" s="732"/>
      <c r="H219" s="732"/>
      <c r="I219" s="733">
        <f>SUM(I212:I217)</f>
        <v>0</v>
      </c>
    </row>
    <row r="220" spans="1:10" s="678" customFormat="1" ht="12.75">
      <c r="A220" s="673"/>
      <c r="B220" s="674"/>
      <c r="C220" s="734"/>
      <c r="D220" s="675"/>
      <c r="E220" s="676"/>
      <c r="F220" s="676"/>
      <c r="G220" s="676"/>
      <c r="H220" s="676"/>
      <c r="I220" s="735"/>
    </row>
    <row r="221" spans="1:10" s="678" customFormat="1" ht="12" customHeight="1" thickBot="1">
      <c r="A221" s="673"/>
      <c r="B221" s="674"/>
      <c r="C221" s="734" t="s">
        <v>731</v>
      </c>
      <c r="D221" s="675"/>
      <c r="E221" s="499">
        <v>0.22</v>
      </c>
      <c r="F221" s="676"/>
      <c r="G221" s="676"/>
      <c r="H221" s="499"/>
      <c r="I221" s="735">
        <f>SUM(I219*0.22)</f>
        <v>0</v>
      </c>
    </row>
    <row r="222" spans="1:10" s="678" customFormat="1" ht="13.5" thickTop="1">
      <c r="A222" s="736"/>
      <c r="B222" s="737"/>
      <c r="C222" s="730" t="s">
        <v>636</v>
      </c>
      <c r="D222" s="738"/>
      <c r="E222" s="732"/>
      <c r="F222" s="732"/>
      <c r="G222" s="732"/>
      <c r="H222" s="732"/>
      <c r="I222" s="733">
        <f>SUM(I219:I221)</f>
        <v>0</v>
      </c>
    </row>
    <row r="223" spans="1:10" s="678" customFormat="1" ht="12.75">
      <c r="B223" s="714"/>
      <c r="C223" s="715"/>
      <c r="D223" s="715"/>
      <c r="E223" s="717"/>
      <c r="F223" s="718"/>
      <c r="G223" s="718"/>
      <c r="H223" s="718"/>
      <c r="I223" s="724"/>
      <c r="J223" s="722"/>
    </row>
    <row r="224" spans="1:10" s="678" customFormat="1" ht="12.75">
      <c r="B224" s="687"/>
      <c r="C224" s="688"/>
      <c r="D224" s="689"/>
      <c r="E224" s="690"/>
      <c r="F224" s="691"/>
      <c r="G224" s="691"/>
      <c r="H224" s="691"/>
      <c r="I224" s="721"/>
    </row>
    <row r="225" spans="2:10" s="678" customFormat="1" ht="12.75">
      <c r="B225" s="687"/>
      <c r="C225" s="688"/>
      <c r="D225" s="689"/>
      <c r="E225" s="690"/>
      <c r="F225" s="691"/>
      <c r="G225" s="691"/>
      <c r="H225" s="691"/>
      <c r="I225" s="721"/>
    </row>
    <row r="226" spans="2:10" s="678" customFormat="1" ht="12.75">
      <c r="B226" s="687"/>
      <c r="C226" s="688"/>
      <c r="D226" s="689"/>
      <c r="E226" s="690"/>
      <c r="F226" s="691"/>
      <c r="G226" s="691"/>
      <c r="H226" s="691"/>
      <c r="I226" s="721"/>
    </row>
    <row r="227" spans="2:10" s="678" customFormat="1" ht="12.75">
      <c r="B227" s="687"/>
      <c r="C227" s="688"/>
      <c r="D227" s="689"/>
      <c r="E227" s="690"/>
      <c r="F227" s="691"/>
      <c r="G227" s="691"/>
      <c r="H227" s="691"/>
      <c r="I227" s="721"/>
    </row>
    <row r="228" spans="2:10" s="678" customFormat="1" ht="12.75">
      <c r="B228" s="687"/>
      <c r="C228" s="688"/>
      <c r="D228" s="689"/>
      <c r="E228" s="690"/>
      <c r="F228" s="691"/>
      <c r="G228" s="691"/>
      <c r="H228" s="691"/>
      <c r="I228" s="721"/>
    </row>
    <row r="229" spans="2:10" s="678" customFormat="1" ht="12.75">
      <c r="B229" s="687"/>
      <c r="C229" s="987"/>
      <c r="D229" s="988"/>
      <c r="E229" s="988"/>
      <c r="F229" s="988"/>
      <c r="G229" s="988"/>
      <c r="H229" s="988"/>
      <c r="I229" s="988"/>
      <c r="J229" s="988"/>
    </row>
    <row r="230" spans="2:10" s="678" customFormat="1" ht="12.75">
      <c r="B230" s="687"/>
      <c r="C230" s="988"/>
      <c r="D230" s="988"/>
      <c r="E230" s="988"/>
      <c r="F230" s="988"/>
      <c r="G230" s="988"/>
      <c r="H230" s="988"/>
      <c r="I230" s="988"/>
      <c r="J230" s="988"/>
    </row>
    <row r="231" spans="2:10" s="678" customFormat="1" ht="12.75">
      <c r="B231" s="687"/>
      <c r="C231" s="988"/>
      <c r="D231" s="988"/>
      <c r="E231" s="988"/>
      <c r="F231" s="988"/>
      <c r="G231" s="988"/>
      <c r="H231" s="988"/>
      <c r="I231" s="988"/>
      <c r="J231" s="988"/>
    </row>
    <row r="232" spans="2:10" s="678" customFormat="1" ht="12.75">
      <c r="B232" s="687"/>
      <c r="C232" s="988"/>
      <c r="D232" s="988"/>
      <c r="E232" s="988"/>
      <c r="F232" s="988"/>
      <c r="G232" s="988"/>
      <c r="H232" s="988"/>
      <c r="I232" s="988"/>
      <c r="J232" s="988"/>
    </row>
    <row r="233" spans="2:10" s="678" customFormat="1" ht="12.75">
      <c r="B233" s="687"/>
      <c r="C233" s="988"/>
      <c r="D233" s="988"/>
      <c r="E233" s="988"/>
      <c r="F233" s="988"/>
      <c r="G233" s="988"/>
      <c r="H233" s="988"/>
      <c r="I233" s="988"/>
      <c r="J233" s="988"/>
    </row>
    <row r="234" spans="2:10" s="678" customFormat="1" ht="12.75">
      <c r="B234" s="687"/>
      <c r="C234" s="988"/>
      <c r="D234" s="988"/>
      <c r="E234" s="988"/>
      <c r="F234" s="988"/>
      <c r="G234" s="988"/>
      <c r="H234" s="988"/>
      <c r="I234" s="988"/>
      <c r="J234" s="988"/>
    </row>
    <row r="235" spans="2:10" s="678" customFormat="1" ht="12.75">
      <c r="B235" s="687"/>
      <c r="C235" s="988"/>
      <c r="D235" s="988"/>
      <c r="E235" s="988"/>
      <c r="F235" s="988"/>
      <c r="G235" s="988"/>
      <c r="H235" s="988"/>
      <c r="I235" s="988"/>
      <c r="J235" s="988"/>
    </row>
    <row r="236" spans="2:10" s="678" customFormat="1" ht="12.75">
      <c r="B236" s="687"/>
      <c r="C236" s="988"/>
      <c r="D236" s="988"/>
      <c r="E236" s="988"/>
      <c r="F236" s="988"/>
      <c r="G236" s="988"/>
      <c r="H236" s="988"/>
      <c r="I236" s="988"/>
      <c r="J236" s="988"/>
    </row>
    <row r="237" spans="2:10" s="678" customFormat="1" ht="12.75">
      <c r="B237" s="687"/>
      <c r="C237" s="988"/>
      <c r="D237" s="988"/>
      <c r="E237" s="988"/>
      <c r="F237" s="988"/>
      <c r="G237" s="988"/>
      <c r="H237" s="988"/>
      <c r="I237" s="988"/>
      <c r="J237" s="988"/>
    </row>
    <row r="238" spans="2:10" s="678" customFormat="1" ht="12.75">
      <c r="B238" s="687"/>
      <c r="C238" s="988"/>
      <c r="D238" s="988"/>
      <c r="E238" s="988"/>
      <c r="F238" s="988"/>
      <c r="G238" s="988"/>
      <c r="H238" s="988"/>
      <c r="I238" s="988"/>
      <c r="J238" s="988"/>
    </row>
    <row r="239" spans="2:10" s="678" customFormat="1" ht="6.75" customHeight="1">
      <c r="B239" s="687"/>
      <c r="C239" s="988"/>
      <c r="D239" s="988"/>
      <c r="E239" s="988"/>
      <c r="F239" s="988"/>
      <c r="G239" s="988"/>
      <c r="H239" s="988"/>
      <c r="I239" s="988"/>
      <c r="J239" s="988"/>
    </row>
    <row r="240" spans="2:10" s="678" customFormat="1" ht="12.75">
      <c r="B240" s="687"/>
      <c r="C240" s="688"/>
      <c r="D240" s="689"/>
      <c r="E240" s="690"/>
      <c r="F240" s="691"/>
      <c r="G240" s="691"/>
      <c r="H240" s="691"/>
      <c r="I240" s="721"/>
    </row>
    <row r="241" spans="2:9" s="678" customFormat="1" ht="12.75">
      <c r="B241" s="687"/>
      <c r="C241" s="688"/>
      <c r="D241" s="689"/>
      <c r="E241" s="690"/>
      <c r="F241" s="691"/>
      <c r="G241" s="691"/>
      <c r="H241" s="691"/>
      <c r="I241" s="721"/>
    </row>
    <row r="242" spans="2:9" s="678" customFormat="1" ht="12.75">
      <c r="B242" s="687"/>
      <c r="C242" s="688"/>
      <c r="D242" s="689"/>
      <c r="E242" s="690"/>
      <c r="F242" s="691"/>
      <c r="G242" s="691"/>
      <c r="H242" s="691"/>
      <c r="I242" s="721"/>
    </row>
    <row r="243" spans="2:9" s="678" customFormat="1" ht="12.75">
      <c r="B243" s="687"/>
      <c r="C243" s="688"/>
      <c r="D243" s="689"/>
      <c r="E243" s="690"/>
      <c r="F243" s="691"/>
      <c r="G243" s="691"/>
      <c r="H243" s="691"/>
      <c r="I243" s="721"/>
    </row>
    <row r="244" spans="2:9" s="678" customFormat="1" ht="12.75">
      <c r="B244" s="687"/>
      <c r="C244" s="688"/>
      <c r="D244" s="689"/>
      <c r="E244" s="690"/>
      <c r="F244" s="691"/>
      <c r="G244" s="691"/>
      <c r="H244" s="691"/>
      <c r="I244" s="721"/>
    </row>
    <row r="245" spans="2:9" s="678" customFormat="1" ht="12.75">
      <c r="B245" s="687"/>
      <c r="C245" s="688"/>
      <c r="D245" s="689"/>
      <c r="E245" s="690"/>
      <c r="F245" s="691"/>
      <c r="G245" s="691"/>
      <c r="H245" s="691"/>
      <c r="I245" s="721"/>
    </row>
    <row r="246" spans="2:9" s="678" customFormat="1" ht="12.75">
      <c r="B246" s="687"/>
      <c r="C246" s="688"/>
      <c r="D246" s="689"/>
      <c r="E246" s="690"/>
      <c r="F246" s="691"/>
      <c r="G246" s="691"/>
      <c r="H246" s="691"/>
      <c r="I246" s="721"/>
    </row>
    <row r="247" spans="2:9" s="678" customFormat="1" ht="12.75">
      <c r="B247" s="687"/>
      <c r="C247" s="688"/>
      <c r="D247" s="689"/>
      <c r="E247" s="690"/>
      <c r="F247" s="691"/>
      <c r="G247" s="691"/>
      <c r="H247" s="691"/>
      <c r="I247" s="721"/>
    </row>
    <row r="248" spans="2:9" s="678" customFormat="1" ht="12.75">
      <c r="B248" s="687"/>
      <c r="C248" s="688"/>
      <c r="D248" s="689"/>
      <c r="E248" s="690"/>
      <c r="F248" s="691"/>
      <c r="G248" s="691"/>
      <c r="H248" s="691"/>
      <c r="I248" s="721"/>
    </row>
    <row r="249" spans="2:9" s="678" customFormat="1" ht="12.75">
      <c r="B249" s="687"/>
      <c r="C249" s="688"/>
      <c r="D249" s="689"/>
      <c r="E249" s="690"/>
      <c r="F249" s="691"/>
      <c r="G249" s="691"/>
      <c r="H249" s="691"/>
      <c r="I249" s="721"/>
    </row>
    <row r="250" spans="2:9" s="678" customFormat="1" ht="12.75">
      <c r="B250" s="687"/>
      <c r="C250" s="688"/>
      <c r="D250" s="689"/>
      <c r="E250" s="690"/>
      <c r="F250" s="691"/>
      <c r="G250" s="691"/>
      <c r="H250" s="691"/>
      <c r="I250" s="721"/>
    </row>
    <row r="251" spans="2:9" s="678" customFormat="1" ht="12.75">
      <c r="B251" s="687"/>
      <c r="C251" s="688"/>
      <c r="D251" s="689"/>
      <c r="E251" s="690"/>
      <c r="F251" s="691"/>
      <c r="G251" s="691"/>
      <c r="H251" s="691"/>
      <c r="I251" s="721"/>
    </row>
    <row r="252" spans="2:9" s="678" customFormat="1" ht="12.75">
      <c r="B252" s="687"/>
      <c r="C252" s="688"/>
      <c r="D252" s="689"/>
      <c r="E252" s="690"/>
      <c r="F252" s="691"/>
      <c r="G252" s="691"/>
      <c r="H252" s="691"/>
      <c r="I252" s="721"/>
    </row>
    <row r="253" spans="2:9" s="678" customFormat="1" ht="12.75">
      <c r="B253" s="687"/>
      <c r="C253" s="688"/>
      <c r="D253" s="689"/>
      <c r="E253" s="690"/>
      <c r="F253" s="691"/>
      <c r="G253" s="691"/>
      <c r="H253" s="691"/>
      <c r="I253" s="721"/>
    </row>
    <row r="254" spans="2:9" s="678" customFormat="1" ht="12.75">
      <c r="B254" s="687"/>
      <c r="C254" s="688"/>
      <c r="D254" s="689"/>
      <c r="E254" s="690"/>
      <c r="F254" s="691"/>
      <c r="G254" s="691"/>
      <c r="H254" s="691"/>
      <c r="I254" s="721"/>
    </row>
    <row r="255" spans="2:9" s="678" customFormat="1" ht="12.75">
      <c r="B255" s="687"/>
      <c r="C255" s="688"/>
      <c r="D255" s="689"/>
      <c r="E255" s="690"/>
      <c r="F255" s="691"/>
      <c r="G255" s="691"/>
      <c r="H255" s="691"/>
      <c r="I255" s="721"/>
    </row>
    <row r="256" spans="2:9" s="678" customFormat="1" ht="12.75">
      <c r="B256" s="687"/>
      <c r="C256" s="688"/>
      <c r="D256" s="689"/>
      <c r="E256" s="690"/>
      <c r="F256" s="691"/>
      <c r="G256" s="691"/>
      <c r="H256" s="691"/>
      <c r="I256" s="721"/>
    </row>
    <row r="257" spans="2:9" s="678" customFormat="1" ht="12.75">
      <c r="B257" s="687"/>
      <c r="C257" s="688"/>
      <c r="D257" s="689"/>
      <c r="E257" s="690"/>
      <c r="F257" s="691"/>
      <c r="G257" s="691"/>
      <c r="H257" s="691"/>
      <c r="I257" s="721"/>
    </row>
    <row r="258" spans="2:9" s="678" customFormat="1" ht="12.75">
      <c r="B258" s="687"/>
      <c r="C258" s="688"/>
      <c r="D258" s="689"/>
      <c r="E258" s="690"/>
      <c r="F258" s="691"/>
      <c r="G258" s="691"/>
      <c r="H258" s="691"/>
      <c r="I258" s="721"/>
    </row>
    <row r="259" spans="2:9" s="678" customFormat="1" ht="12.75">
      <c r="B259" s="687"/>
      <c r="C259" s="688"/>
      <c r="D259" s="689"/>
      <c r="E259" s="690"/>
      <c r="F259" s="691"/>
      <c r="G259" s="691"/>
      <c r="H259" s="691"/>
      <c r="I259" s="721"/>
    </row>
    <row r="260" spans="2:9" s="678" customFormat="1" ht="12.75">
      <c r="B260" s="687"/>
      <c r="C260" s="688"/>
      <c r="D260" s="689"/>
      <c r="E260" s="690"/>
      <c r="F260" s="691"/>
      <c r="G260" s="691"/>
      <c r="H260" s="691"/>
      <c r="I260" s="721"/>
    </row>
    <row r="261" spans="2:9" s="678" customFormat="1" ht="12.75">
      <c r="B261" s="687"/>
      <c r="C261" s="688"/>
      <c r="D261" s="689"/>
      <c r="E261" s="690"/>
      <c r="F261" s="691"/>
      <c r="G261" s="691"/>
      <c r="H261" s="691"/>
      <c r="I261" s="721"/>
    </row>
    <row r="262" spans="2:9" s="678" customFormat="1" ht="12.75">
      <c r="B262" s="687"/>
      <c r="C262" s="688"/>
      <c r="D262" s="689"/>
      <c r="E262" s="690"/>
      <c r="F262" s="691"/>
      <c r="G262" s="691"/>
      <c r="H262" s="691"/>
      <c r="I262" s="721"/>
    </row>
    <row r="263" spans="2:9" s="678" customFormat="1" ht="12.75">
      <c r="B263" s="687"/>
      <c r="C263" s="688"/>
      <c r="D263" s="689"/>
      <c r="E263" s="690"/>
      <c r="F263" s="691"/>
      <c r="G263" s="691"/>
      <c r="H263" s="691"/>
      <c r="I263" s="721"/>
    </row>
    <row r="264" spans="2:9" s="678" customFormat="1" ht="12.75">
      <c r="B264" s="687"/>
      <c r="C264" s="688"/>
      <c r="D264" s="689"/>
      <c r="E264" s="690"/>
      <c r="F264" s="691"/>
      <c r="G264" s="691"/>
      <c r="H264" s="691"/>
      <c r="I264" s="721"/>
    </row>
    <row r="265" spans="2:9" s="678" customFormat="1" ht="12.75">
      <c r="B265" s="687"/>
      <c r="C265" s="688"/>
      <c r="D265" s="689"/>
      <c r="E265" s="690"/>
      <c r="F265" s="691"/>
      <c r="G265" s="691"/>
      <c r="H265" s="691"/>
      <c r="I265" s="721"/>
    </row>
    <row r="266" spans="2:9" s="678" customFormat="1" ht="12.75">
      <c r="B266" s="687"/>
      <c r="C266" s="688"/>
      <c r="D266" s="689"/>
      <c r="E266" s="690"/>
      <c r="F266" s="691"/>
      <c r="G266" s="691"/>
      <c r="H266" s="691"/>
      <c r="I266" s="721"/>
    </row>
    <row r="267" spans="2:9" s="678" customFormat="1" ht="12.75">
      <c r="B267" s="687"/>
      <c r="C267" s="688"/>
      <c r="D267" s="689"/>
      <c r="E267" s="690"/>
      <c r="F267" s="691"/>
      <c r="G267" s="691"/>
      <c r="H267" s="691"/>
      <c r="I267" s="721"/>
    </row>
    <row r="268" spans="2:9" s="678" customFormat="1" ht="12.75">
      <c r="B268" s="687"/>
      <c r="C268" s="688"/>
      <c r="D268" s="689"/>
      <c r="E268" s="690"/>
      <c r="F268" s="691"/>
      <c r="G268" s="691"/>
      <c r="H268" s="691"/>
      <c r="I268" s="721"/>
    </row>
    <row r="269" spans="2:9" s="678" customFormat="1" ht="12.75">
      <c r="B269" s="687"/>
      <c r="C269" s="688"/>
      <c r="D269" s="689"/>
      <c r="E269" s="690"/>
      <c r="F269" s="691"/>
      <c r="G269" s="691"/>
      <c r="H269" s="691"/>
      <c r="I269" s="721"/>
    </row>
    <row r="270" spans="2:9" s="678" customFormat="1" ht="12.75">
      <c r="B270" s="687"/>
      <c r="C270" s="688"/>
      <c r="D270" s="689"/>
      <c r="E270" s="690"/>
      <c r="F270" s="691"/>
      <c r="G270" s="691"/>
      <c r="H270" s="691"/>
      <c r="I270" s="721"/>
    </row>
    <row r="271" spans="2:9" s="678" customFormat="1" ht="12.75">
      <c r="B271" s="687"/>
      <c r="C271" s="688"/>
      <c r="D271" s="689"/>
      <c r="E271" s="690"/>
      <c r="F271" s="691"/>
      <c r="G271" s="691"/>
      <c r="H271" s="691"/>
      <c r="I271" s="721"/>
    </row>
    <row r="272" spans="2:9" s="678" customFormat="1" ht="12.75">
      <c r="B272" s="687"/>
      <c r="C272" s="688"/>
      <c r="D272" s="689"/>
      <c r="E272" s="690"/>
      <c r="F272" s="691"/>
      <c r="G272" s="691"/>
      <c r="H272" s="691"/>
      <c r="I272" s="721"/>
    </row>
    <row r="273" spans="2:10" s="678" customFormat="1" ht="12.75">
      <c r="B273" s="687"/>
      <c r="C273" s="688"/>
      <c r="D273" s="689"/>
      <c r="E273" s="690"/>
      <c r="F273" s="691"/>
      <c r="G273" s="691"/>
      <c r="H273" s="691"/>
      <c r="I273" s="721"/>
    </row>
    <row r="274" spans="2:10" s="678" customFormat="1" ht="12.75">
      <c r="B274" s="687"/>
      <c r="C274" s="688"/>
      <c r="D274" s="689"/>
      <c r="E274" s="690"/>
      <c r="F274" s="691"/>
      <c r="G274" s="691"/>
      <c r="H274" s="691"/>
      <c r="I274" s="721"/>
    </row>
    <row r="275" spans="2:10" s="678" customFormat="1" ht="12.75">
      <c r="B275" s="687"/>
      <c r="C275" s="688"/>
      <c r="D275" s="689"/>
      <c r="E275" s="690"/>
      <c r="F275" s="691"/>
      <c r="G275" s="691"/>
      <c r="H275" s="691"/>
      <c r="I275" s="721"/>
    </row>
    <row r="276" spans="2:10" s="678" customFormat="1" ht="12.75">
      <c r="B276" s="687"/>
      <c r="C276" s="688"/>
      <c r="D276" s="689"/>
      <c r="E276" s="690"/>
      <c r="F276" s="691"/>
      <c r="G276" s="691"/>
      <c r="H276" s="691"/>
      <c r="I276" s="721"/>
    </row>
    <row r="277" spans="2:10" s="678" customFormat="1" ht="12.75">
      <c r="B277" s="687"/>
      <c r="C277" s="688"/>
      <c r="D277" s="689"/>
      <c r="E277" s="690"/>
      <c r="F277" s="691"/>
      <c r="G277" s="691"/>
      <c r="H277" s="691"/>
      <c r="I277" s="721"/>
    </row>
    <row r="278" spans="2:10" s="678" customFormat="1" ht="12.75">
      <c r="B278" s="687"/>
      <c r="C278" s="688"/>
      <c r="D278" s="689"/>
      <c r="E278" s="690"/>
      <c r="F278" s="691"/>
      <c r="G278" s="691"/>
      <c r="H278" s="691"/>
      <c r="I278" s="721"/>
    </row>
    <row r="279" spans="2:10" s="678" customFormat="1" ht="12.75">
      <c r="B279" s="687"/>
      <c r="C279" s="688"/>
      <c r="D279" s="689"/>
      <c r="E279" s="690"/>
      <c r="F279" s="691"/>
      <c r="G279" s="691"/>
      <c r="H279" s="691"/>
      <c r="I279" s="721"/>
    </row>
    <row r="280" spans="2:10" s="678" customFormat="1" ht="12.75">
      <c r="B280" s="687"/>
      <c r="C280" s="688"/>
      <c r="D280" s="689"/>
      <c r="E280" s="690"/>
      <c r="F280" s="691"/>
      <c r="G280" s="691"/>
      <c r="H280" s="691"/>
      <c r="I280" s="721"/>
    </row>
    <row r="281" spans="2:10" s="678" customFormat="1" ht="12.75">
      <c r="B281" s="687"/>
      <c r="C281" s="688"/>
      <c r="D281" s="689"/>
      <c r="E281" s="690"/>
      <c r="F281" s="691"/>
      <c r="G281" s="691"/>
      <c r="H281" s="691"/>
      <c r="I281" s="721"/>
    </row>
    <row r="282" spans="2:10" s="678" customFormat="1" ht="12.75">
      <c r="B282" s="687"/>
      <c r="C282" s="688"/>
      <c r="D282" s="689"/>
      <c r="E282" s="690"/>
      <c r="F282" s="691"/>
      <c r="G282" s="691"/>
      <c r="H282" s="691"/>
      <c r="I282" s="721"/>
      <c r="J282" s="722" t="s">
        <v>732</v>
      </c>
    </row>
    <row r="283" spans="2:10" s="678" customFormat="1" ht="12.75">
      <c r="B283" s="687"/>
      <c r="C283" s="688"/>
      <c r="D283" s="688"/>
      <c r="E283" s="691"/>
      <c r="F283" s="691"/>
      <c r="G283" s="691"/>
      <c r="H283" s="691"/>
      <c r="I283" s="721"/>
    </row>
    <row r="284" spans="2:10" s="678" customFormat="1" ht="12.75">
      <c r="B284" s="687"/>
      <c r="C284" s="688"/>
      <c r="D284" s="688"/>
      <c r="E284" s="691"/>
      <c r="F284" s="691"/>
      <c r="G284" s="691"/>
      <c r="H284" s="691"/>
      <c r="I284" s="721"/>
    </row>
  </sheetData>
  <mergeCells count="3">
    <mergeCell ref="C152:J152"/>
    <mergeCell ref="C217:H217"/>
    <mergeCell ref="C229:J239"/>
  </mergeCells>
  <pageMargins left="0.99" right="0.41" top="0.98425196850393704" bottom="0.98425196850393704" header="0.51181102362204722" footer="0.51181102362204722"/>
  <pageSetup paperSize="9" scale="74" orientation="portrait" r:id="rId1"/>
  <headerFooter alignWithMargins="0">
    <oddFooter xml:space="preserve">&amp;R&amp;14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66"/>
  <sheetViews>
    <sheetView view="pageBreakPreview" topLeftCell="A115" zoomScaleNormal="100" zoomScaleSheetLayoutView="100" workbookViewId="0">
      <selection activeCell="D59" sqref="D59"/>
    </sheetView>
  </sheetViews>
  <sheetFormatPr defaultColWidth="8.85546875" defaultRowHeight="12.75"/>
  <cols>
    <col min="1" max="1" width="5.42578125" style="306" customWidth="1"/>
    <col min="2" max="2" width="4.85546875" style="306" customWidth="1"/>
    <col min="3" max="3" width="37.85546875" style="1" customWidth="1"/>
    <col min="4" max="4" width="22.140625" style="396" customWidth="1"/>
    <col min="5" max="5" width="8.85546875" style="369"/>
    <col min="6" max="6" width="6.28515625" style="397" customWidth="1"/>
    <col min="7" max="7" width="13.28515625" style="1" customWidth="1"/>
    <col min="8" max="8" width="13.42578125" style="289" customWidth="1"/>
    <col min="9" max="9" width="17.28515625" style="1" customWidth="1"/>
    <col min="10" max="16384" width="8.85546875" style="1"/>
  </cols>
  <sheetData>
    <row r="1" spans="1:8">
      <c r="C1" s="4"/>
      <c r="D1" s="405"/>
      <c r="E1" s="4"/>
      <c r="F1" s="500"/>
      <c r="G1" s="4"/>
    </row>
    <row r="2" spans="1:8">
      <c r="C2" s="4"/>
      <c r="D2" s="405"/>
      <c r="E2" s="4"/>
      <c r="F2" s="500"/>
      <c r="G2" s="4"/>
    </row>
    <row r="3" spans="1:8" ht="18">
      <c r="A3" s="1"/>
      <c r="B3" s="1"/>
      <c r="C3" s="501" t="s">
        <v>438</v>
      </c>
      <c r="D3" s="501"/>
      <c r="E3" s="501"/>
      <c r="F3" s="501"/>
      <c r="G3" s="501"/>
      <c r="H3" s="290"/>
    </row>
    <row r="4" spans="1:8">
      <c r="A4" s="1"/>
      <c r="B4" s="1"/>
      <c r="C4" s="4"/>
      <c r="D4" s="4"/>
      <c r="E4" s="4"/>
      <c r="F4" s="4"/>
      <c r="G4" s="4"/>
      <c r="H4" s="1"/>
    </row>
    <row r="5" spans="1:8" ht="45" customHeight="1">
      <c r="A5" s="990" t="s">
        <v>12</v>
      </c>
      <c r="B5" s="990"/>
      <c r="C5" s="991" t="s">
        <v>828</v>
      </c>
      <c r="D5" s="991"/>
      <c r="E5" s="991"/>
      <c r="F5" s="991"/>
      <c r="G5" s="502"/>
      <c r="H5" s="291"/>
    </row>
    <row r="6" spans="1:8" ht="31.9" customHeight="1">
      <c r="A6" s="974" t="s">
        <v>439</v>
      </c>
      <c r="B6" s="974"/>
      <c r="C6" s="992" t="s">
        <v>734</v>
      </c>
      <c r="D6" s="992"/>
      <c r="E6" s="503"/>
      <c r="F6" s="503"/>
      <c r="G6" s="503"/>
      <c r="H6" s="294"/>
    </row>
    <row r="7" spans="1:8" ht="15">
      <c r="A7" s="1"/>
      <c r="B7" s="1"/>
      <c r="C7" s="4"/>
      <c r="D7" s="4"/>
      <c r="E7" s="4"/>
      <c r="F7" s="4"/>
      <c r="G7" s="590"/>
      <c r="H7" s="1"/>
    </row>
    <row r="8" spans="1:8" ht="15.75" customHeight="1">
      <c r="A8" s="1"/>
      <c r="B8" s="2"/>
      <c r="C8" s="504" t="s">
        <v>441</v>
      </c>
      <c r="D8" s="505"/>
      <c r="E8" s="454"/>
      <c r="F8" s="454"/>
      <c r="G8" s="875">
        <f>H80</f>
        <v>0</v>
      </c>
      <c r="H8" s="1"/>
    </row>
    <row r="9" spans="1:8" ht="15">
      <c r="A9" s="1"/>
      <c r="B9" s="1"/>
      <c r="C9" s="4"/>
      <c r="D9" s="4"/>
      <c r="E9" s="586"/>
      <c r="F9" s="586"/>
      <c r="G9" s="875"/>
      <c r="H9" s="1"/>
    </row>
    <row r="10" spans="1:8" ht="15">
      <c r="A10" s="1"/>
      <c r="B10" s="2"/>
      <c r="C10" s="504" t="s">
        <v>442</v>
      </c>
      <c r="D10" s="505"/>
      <c r="E10" s="454"/>
      <c r="F10" s="454"/>
      <c r="G10" s="875">
        <f>H104</f>
        <v>0</v>
      </c>
      <c r="H10" s="1"/>
    </row>
    <row r="11" spans="1:8" ht="15">
      <c r="A11" s="1"/>
      <c r="B11" s="1"/>
      <c r="C11" s="4"/>
      <c r="D11" s="4"/>
      <c r="E11" s="586"/>
      <c r="F11" s="586"/>
      <c r="G11" s="875"/>
      <c r="H11" s="1"/>
    </row>
    <row r="12" spans="1:8" ht="15">
      <c r="A12" s="1"/>
      <c r="B12" s="2"/>
      <c r="C12" s="504" t="s">
        <v>443</v>
      </c>
      <c r="D12" s="505"/>
      <c r="E12" s="454"/>
      <c r="F12" s="454"/>
      <c r="G12" s="875">
        <f>H121</f>
        <v>0</v>
      </c>
      <c r="H12" s="1"/>
    </row>
    <row r="13" spans="1:8" ht="15">
      <c r="A13" s="1"/>
      <c r="B13" s="1"/>
      <c r="C13" s="4"/>
      <c r="D13" s="4"/>
      <c r="E13" s="586"/>
      <c r="F13" s="586"/>
      <c r="G13" s="875"/>
      <c r="H13" s="1"/>
    </row>
    <row r="14" spans="1:8" ht="15.75">
      <c r="A14" s="1"/>
      <c r="B14" s="2"/>
      <c r="C14" s="504" t="s">
        <v>444</v>
      </c>
      <c r="D14" s="505"/>
      <c r="E14" s="455"/>
      <c r="F14" s="446"/>
      <c r="G14" s="876">
        <f>H131</f>
        <v>0</v>
      </c>
      <c r="H14" s="1"/>
    </row>
    <row r="15" spans="1:8" ht="15">
      <c r="A15" s="1"/>
      <c r="B15" s="1"/>
      <c r="C15" s="4"/>
      <c r="D15" s="4"/>
      <c r="E15" s="586"/>
      <c r="F15" s="586"/>
      <c r="G15" s="875"/>
      <c r="H15" s="1"/>
    </row>
    <row r="16" spans="1:8" ht="15.75">
      <c r="A16" s="1"/>
      <c r="B16" s="2"/>
      <c r="C16" s="504" t="s">
        <v>445</v>
      </c>
      <c r="D16" s="505"/>
      <c r="E16" s="454"/>
      <c r="F16" s="454"/>
      <c r="G16" s="877">
        <v>0</v>
      </c>
      <c r="H16" s="1"/>
    </row>
    <row r="17" spans="1:8" ht="15">
      <c r="A17" s="1"/>
      <c r="B17" s="1"/>
      <c r="C17" s="4"/>
      <c r="D17" s="4"/>
      <c r="E17" s="586"/>
      <c r="F17" s="586"/>
      <c r="G17" s="875"/>
      <c r="H17" s="1"/>
    </row>
    <row r="18" spans="1:8" ht="15">
      <c r="A18" s="1"/>
      <c r="B18" s="2"/>
      <c r="C18" s="504" t="s">
        <v>446</v>
      </c>
      <c r="D18" s="505"/>
      <c r="E18" s="454"/>
      <c r="F18" s="454"/>
      <c r="G18" s="875">
        <f>H152</f>
        <v>0</v>
      </c>
      <c r="H18" s="1"/>
    </row>
    <row r="19" spans="1:8" ht="15">
      <c r="A19" s="1"/>
      <c r="B19" s="1"/>
      <c r="C19" s="4"/>
      <c r="D19" s="4"/>
      <c r="E19" s="586"/>
      <c r="F19" s="586"/>
      <c r="G19" s="875"/>
      <c r="H19" s="1"/>
    </row>
    <row r="20" spans="1:8" ht="15.75">
      <c r="A20" s="1"/>
      <c r="B20" s="2"/>
      <c r="C20" s="506" t="s">
        <v>447</v>
      </c>
      <c r="D20" s="507"/>
      <c r="E20" s="455"/>
      <c r="F20" s="446"/>
      <c r="G20" s="876">
        <f>H166</f>
        <v>0</v>
      </c>
      <c r="H20" s="1"/>
    </row>
    <row r="21" spans="1:8" ht="15">
      <c r="A21" s="1"/>
      <c r="B21" s="2"/>
      <c r="C21" s="506"/>
      <c r="D21" s="508"/>
      <c r="E21" s="587"/>
      <c r="F21" s="587"/>
      <c r="G21" s="878"/>
      <c r="H21" s="1"/>
    </row>
    <row r="22" spans="1:8" ht="16.5" thickBot="1">
      <c r="A22" s="1"/>
      <c r="B22" s="2"/>
      <c r="C22" s="509" t="s">
        <v>448</v>
      </c>
      <c r="D22" s="510"/>
      <c r="E22" s="452"/>
      <c r="F22" s="452"/>
      <c r="G22" s="879">
        <f>SUM(G8:G21)*0.05</f>
        <v>0</v>
      </c>
      <c r="H22"/>
    </row>
    <row r="23" spans="1:8" ht="15">
      <c r="A23" s="1"/>
      <c r="B23" s="1"/>
      <c r="C23" s="4"/>
      <c r="D23" s="4"/>
      <c r="E23" s="584"/>
      <c r="F23" s="584"/>
      <c r="G23" s="880"/>
      <c r="H23" s="1"/>
    </row>
    <row r="24" spans="1:8" ht="15.75">
      <c r="A24" s="1"/>
      <c r="B24" s="2"/>
      <c r="C24" s="504"/>
      <c r="D24" s="511" t="s">
        <v>2</v>
      </c>
      <c r="E24" s="584"/>
      <c r="F24" s="588"/>
      <c r="G24" s="877">
        <f>SUM(G8:G23)</f>
        <v>0</v>
      </c>
      <c r="H24" s="1"/>
    </row>
    <row r="25" spans="1:8" ht="15">
      <c r="A25" s="1"/>
      <c r="B25" s="1"/>
      <c r="C25" s="4"/>
      <c r="D25" s="4"/>
      <c r="E25" s="584"/>
      <c r="F25" s="586"/>
      <c r="G25" s="875"/>
      <c r="H25" s="1"/>
    </row>
    <row r="26" spans="1:8" ht="15.75">
      <c r="A26" s="1"/>
      <c r="B26" s="2"/>
      <c r="C26" s="504"/>
      <c r="D26" s="511" t="s">
        <v>1</v>
      </c>
      <c r="E26" s="584"/>
      <c r="F26" s="588"/>
      <c r="G26" s="877">
        <f>G24*0.22</f>
        <v>0</v>
      </c>
      <c r="H26" s="1"/>
    </row>
    <row r="27" spans="1:8" ht="15">
      <c r="A27" s="1"/>
      <c r="B27" s="1"/>
      <c r="C27" s="4"/>
      <c r="D27" s="4"/>
      <c r="E27" s="584"/>
      <c r="F27" s="586"/>
      <c r="G27" s="875"/>
      <c r="H27" s="1"/>
    </row>
    <row r="28" spans="1:8" ht="18">
      <c r="A28" s="1"/>
      <c r="B28" s="2"/>
      <c r="C28" s="504"/>
      <c r="D28" s="501" t="s">
        <v>0</v>
      </c>
      <c r="E28" s="589"/>
      <c r="F28" s="589"/>
      <c r="G28" s="877">
        <f>G24+G26</f>
        <v>0</v>
      </c>
      <c r="H28" s="1"/>
    </row>
    <row r="29" spans="1:8">
      <c r="A29" s="1"/>
      <c r="B29" s="1"/>
      <c r="C29" s="4"/>
      <c r="D29" s="4"/>
      <c r="E29" s="288"/>
      <c r="F29" s="288"/>
      <c r="G29" s="288"/>
      <c r="H29" s="1"/>
    </row>
    <row r="30" spans="1:8">
      <c r="A30" s="1"/>
      <c r="B30" s="1"/>
      <c r="C30" s="4"/>
      <c r="D30" s="4"/>
      <c r="E30" s="4"/>
      <c r="F30" s="4"/>
      <c r="G30" s="4"/>
      <c r="H30" s="1"/>
    </row>
    <row r="31" spans="1:8" ht="12.75" customHeight="1">
      <c r="A31" s="1"/>
      <c r="B31" s="1"/>
      <c r="C31" s="989" t="s">
        <v>449</v>
      </c>
      <c r="D31" s="989"/>
      <c r="E31" s="989"/>
      <c r="F31" s="989"/>
      <c r="G31" s="989"/>
      <c r="H31" s="304"/>
    </row>
    <row r="32" spans="1:8">
      <c r="A32" s="1"/>
      <c r="B32" s="1"/>
      <c r="C32" s="989"/>
      <c r="D32" s="989"/>
      <c r="E32" s="989"/>
      <c r="F32" s="989"/>
      <c r="G32" s="989"/>
      <c r="H32" s="304"/>
    </row>
    <row r="33" spans="1:12">
      <c r="A33" s="1"/>
      <c r="B33" s="1"/>
      <c r="C33" s="989"/>
      <c r="D33" s="989"/>
      <c r="E33" s="989"/>
      <c r="F33" s="989"/>
      <c r="G33" s="989"/>
      <c r="H33" s="304"/>
    </row>
    <row r="34" spans="1:12">
      <c r="A34" s="1"/>
      <c r="B34" s="1"/>
      <c r="C34" s="989"/>
      <c r="D34" s="989"/>
      <c r="E34" s="989"/>
      <c r="F34" s="989"/>
      <c r="G34" s="989"/>
      <c r="H34" s="304"/>
    </row>
    <row r="35" spans="1:12">
      <c r="A35" s="1"/>
      <c r="B35" s="1"/>
      <c r="C35" s="4"/>
      <c r="D35" s="4"/>
      <c r="E35" s="4"/>
      <c r="F35" s="4"/>
      <c r="G35" s="4"/>
      <c r="H35" s="1"/>
    </row>
    <row r="36" spans="1:12" ht="12.75" customHeight="1">
      <c r="A36" s="1"/>
      <c r="B36" s="1"/>
      <c r="C36" s="989" t="s">
        <v>450</v>
      </c>
      <c r="D36" s="989"/>
      <c r="E36" s="989"/>
      <c r="F36" s="989"/>
      <c r="G36" s="989"/>
      <c r="H36" s="304"/>
    </row>
    <row r="37" spans="1:12">
      <c r="A37" s="1"/>
      <c r="B37" s="1"/>
      <c r="C37" s="989"/>
      <c r="D37" s="989"/>
      <c r="E37" s="989"/>
      <c r="F37" s="989"/>
      <c r="G37" s="989"/>
      <c r="H37" s="304"/>
    </row>
    <row r="38" spans="1:12">
      <c r="A38" s="1"/>
      <c r="B38" s="1"/>
      <c r="C38" s="989"/>
      <c r="D38" s="989"/>
      <c r="E38" s="989"/>
      <c r="F38" s="989"/>
      <c r="G38" s="989"/>
      <c r="H38" s="305"/>
      <c r="I38" s="305"/>
      <c r="J38" s="305"/>
      <c r="K38" s="305"/>
      <c r="L38" s="305"/>
    </row>
    <row r="39" spans="1:12">
      <c r="A39" s="1"/>
      <c r="B39" s="1"/>
      <c r="C39" s="989"/>
      <c r="D39" s="989"/>
      <c r="E39" s="989"/>
      <c r="F39" s="989"/>
      <c r="G39" s="989"/>
      <c r="H39" s="305"/>
      <c r="I39" s="305"/>
      <c r="J39" s="305"/>
      <c r="K39" s="305"/>
      <c r="L39" s="305"/>
    </row>
    <row r="40" spans="1:12">
      <c r="A40" s="1"/>
      <c r="B40" s="1"/>
      <c r="C40" s="989"/>
      <c r="D40" s="989"/>
      <c r="E40" s="989"/>
      <c r="F40" s="989"/>
      <c r="G40" s="512"/>
      <c r="H40" s="305"/>
      <c r="I40" s="305"/>
      <c r="J40" s="305"/>
      <c r="K40" s="305"/>
      <c r="L40" s="305"/>
    </row>
    <row r="41" spans="1:12">
      <c r="A41" s="1"/>
      <c r="B41" s="1"/>
      <c r="C41" s="4"/>
      <c r="D41" s="4"/>
      <c r="E41" s="4"/>
      <c r="F41" s="4"/>
      <c r="G41" s="4"/>
      <c r="H41" s="305"/>
      <c r="I41" s="305"/>
      <c r="J41" s="305"/>
      <c r="K41" s="305"/>
      <c r="L41" s="305"/>
    </row>
    <row r="42" spans="1:12" ht="12.75" customHeight="1">
      <c r="A42" s="1"/>
      <c r="B42" s="1"/>
      <c r="C42" s="989" t="s">
        <v>451</v>
      </c>
      <c r="D42" s="989"/>
      <c r="E42" s="989"/>
      <c r="F42" s="989"/>
      <c r="G42" s="989"/>
      <c r="H42" s="305"/>
      <c r="I42" s="305"/>
      <c r="J42" s="305"/>
      <c r="K42" s="305"/>
      <c r="L42" s="305"/>
    </row>
    <row r="43" spans="1:12">
      <c r="A43" s="1"/>
      <c r="B43" s="1"/>
      <c r="C43" s="989"/>
      <c r="D43" s="989"/>
      <c r="E43" s="989"/>
      <c r="F43" s="989"/>
      <c r="G43" s="989"/>
      <c r="H43" s="305"/>
      <c r="I43" s="305"/>
      <c r="J43" s="305"/>
      <c r="K43" s="305"/>
      <c r="L43" s="305"/>
    </row>
    <row r="44" spans="1:12">
      <c r="A44" s="1"/>
      <c r="B44" s="1"/>
      <c r="C44" s="989"/>
      <c r="D44" s="989"/>
      <c r="E44" s="989"/>
      <c r="F44" s="989"/>
      <c r="G44" s="989"/>
      <c r="H44" s="305"/>
      <c r="I44" s="305"/>
      <c r="J44" s="305"/>
      <c r="K44" s="305"/>
      <c r="L44" s="305"/>
    </row>
    <row r="45" spans="1:12">
      <c r="A45" s="1"/>
      <c r="B45" s="1"/>
      <c r="C45" s="989"/>
      <c r="D45" s="989"/>
      <c r="E45" s="989"/>
      <c r="F45" s="989"/>
      <c r="G45" s="989"/>
      <c r="H45" s="305"/>
      <c r="I45" s="305"/>
      <c r="J45" s="305"/>
      <c r="K45" s="305"/>
      <c r="L45" s="305"/>
    </row>
    <row r="46" spans="1:12">
      <c r="A46" s="1"/>
      <c r="B46" s="304"/>
      <c r="C46" s="989"/>
      <c r="D46" s="989"/>
      <c r="E46" s="989"/>
      <c r="F46" s="989"/>
      <c r="G46" s="512"/>
      <c r="H46" s="304"/>
    </row>
    <row r="47" spans="1:12">
      <c r="C47" s="989"/>
      <c r="D47" s="989"/>
      <c r="E47" s="989"/>
      <c r="F47" s="989"/>
      <c r="G47" s="4"/>
    </row>
    <row r="48" spans="1:12">
      <c r="C48" s="4"/>
      <c r="D48" s="405"/>
      <c r="E48" s="4"/>
      <c r="F48" s="500"/>
      <c r="G48" s="4"/>
    </row>
    <row r="49" spans="1:12" s="313" customFormat="1" ht="12.95" customHeight="1">
      <c r="A49" s="307" t="s">
        <v>452</v>
      </c>
      <c r="B49" s="308"/>
      <c r="C49" s="309" t="s">
        <v>453</v>
      </c>
      <c r="D49" s="309" t="s">
        <v>454</v>
      </c>
      <c r="E49" s="513" t="s">
        <v>290</v>
      </c>
      <c r="F49" s="310" t="s">
        <v>289</v>
      </c>
      <c r="G49" s="311" t="s">
        <v>455</v>
      </c>
      <c r="H49" s="312" t="s">
        <v>456</v>
      </c>
      <c r="L49" s="1"/>
    </row>
    <row r="50" spans="1:12" s="313" customFormat="1" thickBot="1">
      <c r="A50" s="314" t="s">
        <v>457</v>
      </c>
      <c r="B50" s="315"/>
      <c r="C50" s="316" t="s">
        <v>457</v>
      </c>
      <c r="D50" s="317"/>
      <c r="E50" s="514" t="s">
        <v>457</v>
      </c>
      <c r="F50" s="319"/>
      <c r="G50" s="320" t="s">
        <v>458</v>
      </c>
      <c r="H50" s="321"/>
    </row>
    <row r="51" spans="1:12" ht="13.5" thickTop="1">
      <c r="A51" s="322" t="s">
        <v>11</v>
      </c>
      <c r="B51" s="323"/>
      <c r="C51" s="324" t="s">
        <v>10</v>
      </c>
      <c r="D51" s="325"/>
      <c r="E51" s="515"/>
      <c r="F51" s="327"/>
      <c r="G51" s="326"/>
      <c r="H51" s="328"/>
    </row>
    <row r="52" spans="1:12">
      <c r="A52" s="329"/>
      <c r="B52" s="329"/>
      <c r="C52" s="330"/>
      <c r="D52" s="331"/>
      <c r="E52" s="342"/>
      <c r="F52" s="333"/>
      <c r="G52" s="332"/>
      <c r="H52" s="334"/>
    </row>
    <row r="53" spans="1:12">
      <c r="A53" s="335" t="s">
        <v>459</v>
      </c>
      <c r="B53" s="336"/>
      <c r="C53" s="337" t="s">
        <v>15</v>
      </c>
      <c r="D53" s="331"/>
      <c r="E53" s="342"/>
      <c r="F53" s="333"/>
      <c r="G53" s="332"/>
      <c r="H53" s="334"/>
    </row>
    <row r="54" spans="1:12" ht="25.5">
      <c r="A54" s="329">
        <v>11</v>
      </c>
      <c r="B54" s="329">
        <v>122</v>
      </c>
      <c r="C54" s="330" t="s">
        <v>460</v>
      </c>
      <c r="D54" s="338"/>
      <c r="E54" s="903">
        <v>0.10100000000000001</v>
      </c>
      <c r="F54" s="340" t="s">
        <v>298</v>
      </c>
      <c r="G54" s="897">
        <v>0</v>
      </c>
      <c r="H54" s="864">
        <f>E54*G54</f>
        <v>0</v>
      </c>
    </row>
    <row r="55" spans="1:12">
      <c r="A55" s="329"/>
      <c r="B55" s="329"/>
      <c r="C55" s="330"/>
      <c r="D55" s="331"/>
      <c r="E55" s="904"/>
      <c r="F55" s="333"/>
      <c r="G55" s="815"/>
      <c r="H55" s="864"/>
    </row>
    <row r="56" spans="1:12" ht="25.5">
      <c r="A56" s="329">
        <v>11</v>
      </c>
      <c r="B56" s="329">
        <v>222</v>
      </c>
      <c r="C56" s="330" t="s">
        <v>461</v>
      </c>
      <c r="D56" s="338"/>
      <c r="E56" s="888">
        <v>7</v>
      </c>
      <c r="F56" s="343" t="s">
        <v>13</v>
      </c>
      <c r="G56" s="897">
        <v>0</v>
      </c>
      <c r="H56" s="864">
        <f>E56*G56</f>
        <v>0</v>
      </c>
    </row>
    <row r="57" spans="1:12">
      <c r="A57" s="329"/>
      <c r="B57" s="329"/>
      <c r="C57" s="330"/>
      <c r="D57" s="331"/>
      <c r="E57" s="904"/>
      <c r="F57" s="333"/>
      <c r="G57" s="815"/>
      <c r="H57" s="864"/>
    </row>
    <row r="58" spans="1:12">
      <c r="A58" s="335" t="s">
        <v>462</v>
      </c>
      <c r="B58" s="336"/>
      <c r="C58" s="337" t="s">
        <v>14</v>
      </c>
      <c r="D58" s="344"/>
      <c r="E58" s="905"/>
      <c r="F58" s="346"/>
      <c r="G58" s="816"/>
      <c r="H58" s="865"/>
    </row>
    <row r="59" spans="1:12">
      <c r="A59" s="349" t="s">
        <v>463</v>
      </c>
      <c r="B59" s="350"/>
      <c r="C59" s="351" t="s">
        <v>464</v>
      </c>
      <c r="D59" s="352"/>
      <c r="E59" s="906"/>
      <c r="F59" s="354"/>
      <c r="G59" s="817"/>
      <c r="H59" s="866"/>
    </row>
    <row r="60" spans="1:12" ht="38.25">
      <c r="A60" s="329">
        <v>12</v>
      </c>
      <c r="B60" s="329">
        <v>132</v>
      </c>
      <c r="C60" s="330" t="s">
        <v>735</v>
      </c>
      <c r="D60" s="338"/>
      <c r="E60" s="888">
        <v>100</v>
      </c>
      <c r="F60" s="358" t="s">
        <v>336</v>
      </c>
      <c r="G60" s="897">
        <v>0</v>
      </c>
      <c r="H60" s="864">
        <f>E60*G60</f>
        <v>0</v>
      </c>
    </row>
    <row r="61" spans="1:12">
      <c r="A61" s="329"/>
      <c r="B61" s="329"/>
      <c r="C61" s="330"/>
      <c r="D61" s="338"/>
      <c r="E61" s="888"/>
      <c r="F61" s="358"/>
      <c r="G61" s="818"/>
      <c r="H61" s="864"/>
    </row>
    <row r="62" spans="1:12" ht="25.5">
      <c r="A62" s="329">
        <v>12</v>
      </c>
      <c r="B62" s="329">
        <v>151</v>
      </c>
      <c r="C62" s="330" t="s">
        <v>736</v>
      </c>
      <c r="D62" s="338" t="s">
        <v>306</v>
      </c>
      <c r="E62" s="888">
        <v>8</v>
      </c>
      <c r="F62" s="358" t="s">
        <v>13</v>
      </c>
      <c r="G62" s="897">
        <v>0</v>
      </c>
      <c r="H62" s="864">
        <f>E62*G62</f>
        <v>0</v>
      </c>
    </row>
    <row r="63" spans="1:12">
      <c r="A63" s="329"/>
      <c r="B63" s="329"/>
      <c r="C63" s="330"/>
      <c r="D63" s="338"/>
      <c r="E63" s="888"/>
      <c r="F63" s="358"/>
      <c r="G63" s="818"/>
      <c r="H63" s="864"/>
    </row>
    <row r="64" spans="1:12" ht="30" customHeight="1">
      <c r="A64" s="329">
        <v>12</v>
      </c>
      <c r="B64" s="329">
        <v>163</v>
      </c>
      <c r="C64" s="330" t="s">
        <v>737</v>
      </c>
      <c r="D64" s="338"/>
      <c r="E64" s="888">
        <f>E62</f>
        <v>8</v>
      </c>
      <c r="F64" s="358" t="s">
        <v>13</v>
      </c>
      <c r="G64" s="897">
        <v>0</v>
      </c>
      <c r="H64" s="864">
        <f>E64*G64</f>
        <v>0</v>
      </c>
    </row>
    <row r="65" spans="1:9">
      <c r="A65" s="329"/>
      <c r="B65" s="329"/>
      <c r="C65" s="330"/>
      <c r="D65" s="338"/>
      <c r="E65" s="888"/>
      <c r="F65" s="358"/>
      <c r="G65" s="818"/>
      <c r="H65" s="864"/>
    </row>
    <row r="66" spans="1:9" ht="15">
      <c r="A66" s="359" t="s">
        <v>477</v>
      </c>
      <c r="B66" s="350"/>
      <c r="C66" s="351" t="s">
        <v>478</v>
      </c>
      <c r="D66" s="352"/>
      <c r="E66" s="906"/>
      <c r="F66" s="354"/>
      <c r="G66" s="817"/>
      <c r="H66" s="866"/>
      <c r="I66" s="2"/>
    </row>
    <row r="67" spans="1:9" ht="33.75">
      <c r="A67" s="329">
        <v>12</v>
      </c>
      <c r="B67" s="329">
        <v>316</v>
      </c>
      <c r="C67" s="330" t="s">
        <v>479</v>
      </c>
      <c r="D67" s="516" t="s">
        <v>817</v>
      </c>
      <c r="E67" s="888">
        <v>15</v>
      </c>
      <c r="F67" s="358" t="s">
        <v>336</v>
      </c>
      <c r="G67" s="897">
        <v>0</v>
      </c>
      <c r="H67" s="864">
        <f>E67*G67</f>
        <v>0</v>
      </c>
      <c r="I67" s="2"/>
    </row>
    <row r="68" spans="1:9" ht="15">
      <c r="A68" s="329"/>
      <c r="B68" s="329"/>
      <c r="C68" s="330"/>
      <c r="D68" s="338"/>
      <c r="E68" s="888"/>
      <c r="F68" s="358"/>
      <c r="G68" s="818"/>
      <c r="H68" s="864"/>
      <c r="I68" s="2"/>
    </row>
    <row r="69" spans="1:9">
      <c r="A69" s="359" t="s">
        <v>484</v>
      </c>
      <c r="B69" s="350"/>
      <c r="C69" s="351" t="s">
        <v>485</v>
      </c>
      <c r="D69" s="352"/>
      <c r="E69" s="906"/>
      <c r="F69" s="354"/>
      <c r="G69" s="817"/>
      <c r="H69" s="866"/>
    </row>
    <row r="70" spans="1:9" ht="25.5">
      <c r="A70" s="329">
        <v>12</v>
      </c>
      <c r="B70" s="329">
        <v>497</v>
      </c>
      <c r="C70" s="330" t="s">
        <v>738</v>
      </c>
      <c r="D70" s="338"/>
      <c r="E70" s="888">
        <v>5</v>
      </c>
      <c r="F70" s="358" t="s">
        <v>321</v>
      </c>
      <c r="G70" s="897">
        <v>0</v>
      </c>
      <c r="H70" s="864">
        <f>E70*G70</f>
        <v>0</v>
      </c>
    </row>
    <row r="71" spans="1:9">
      <c r="A71" s="329"/>
      <c r="B71" s="329"/>
      <c r="C71" s="330"/>
      <c r="D71" s="338"/>
      <c r="E71" s="888"/>
      <c r="F71" s="358"/>
      <c r="G71" s="818"/>
      <c r="H71" s="864"/>
    </row>
    <row r="72" spans="1:9">
      <c r="A72" s="335" t="s">
        <v>739</v>
      </c>
      <c r="B72" s="336"/>
      <c r="C72" s="337" t="s">
        <v>740</v>
      </c>
      <c r="D72" s="344"/>
      <c r="E72" s="905"/>
      <c r="F72" s="346"/>
      <c r="G72" s="816"/>
      <c r="H72" s="865"/>
    </row>
    <row r="73" spans="1:9">
      <c r="A73" s="517" t="s">
        <v>741</v>
      </c>
      <c r="B73" s="518"/>
      <c r="C73" s="519" t="s">
        <v>742</v>
      </c>
      <c r="D73" s="520"/>
      <c r="E73" s="907"/>
      <c r="F73" s="521"/>
      <c r="G73" s="908"/>
      <c r="H73" s="867"/>
    </row>
    <row r="74" spans="1:9" ht="102">
      <c r="A74" s="329" t="s">
        <v>743</v>
      </c>
      <c r="B74" s="410" t="s">
        <v>548</v>
      </c>
      <c r="C74" s="330" t="s">
        <v>744</v>
      </c>
      <c r="D74" s="522" t="s">
        <v>745</v>
      </c>
      <c r="E74" s="888">
        <v>1</v>
      </c>
      <c r="F74" s="358" t="s">
        <v>13</v>
      </c>
      <c r="G74" s="897">
        <v>0</v>
      </c>
      <c r="H74" s="864">
        <f>E74*G74</f>
        <v>0</v>
      </c>
    </row>
    <row r="75" spans="1:9">
      <c r="A75" s="329"/>
      <c r="B75" s="329"/>
      <c r="C75" s="330"/>
      <c r="D75" s="338"/>
      <c r="E75" s="888"/>
      <c r="F75" s="358"/>
      <c r="G75" s="818"/>
      <c r="H75" s="864"/>
    </row>
    <row r="76" spans="1:9" ht="94.15" customHeight="1">
      <c r="A76" s="329" t="s">
        <v>743</v>
      </c>
      <c r="B76" s="410" t="s">
        <v>603</v>
      </c>
      <c r="C76" s="330" t="s">
        <v>746</v>
      </c>
      <c r="D76" s="523" t="s">
        <v>747</v>
      </c>
      <c r="E76" s="888">
        <v>1</v>
      </c>
      <c r="F76" s="358" t="s">
        <v>13</v>
      </c>
      <c r="G76" s="897">
        <v>0</v>
      </c>
      <c r="H76" s="864">
        <f>E76*G76</f>
        <v>0</v>
      </c>
    </row>
    <row r="77" spans="1:9">
      <c r="A77" s="329"/>
      <c r="B77" s="329"/>
      <c r="C77" s="330"/>
      <c r="D77" s="338"/>
      <c r="E77" s="888"/>
      <c r="F77" s="358"/>
      <c r="G77" s="818"/>
      <c r="H77" s="864"/>
    </row>
    <row r="78" spans="1:9" ht="100.15" customHeight="1">
      <c r="A78" s="329" t="s">
        <v>743</v>
      </c>
      <c r="B78" s="410" t="s">
        <v>605</v>
      </c>
      <c r="C78" s="330" t="s">
        <v>748</v>
      </c>
      <c r="D78" s="523"/>
      <c r="E78" s="888">
        <v>1</v>
      </c>
      <c r="F78" s="358" t="s">
        <v>13</v>
      </c>
      <c r="G78" s="897">
        <v>0</v>
      </c>
      <c r="H78" s="864">
        <f>E78*G78</f>
        <v>0</v>
      </c>
    </row>
    <row r="79" spans="1:9">
      <c r="A79" s="329"/>
      <c r="B79" s="329"/>
      <c r="C79" s="330"/>
      <c r="D79" s="338"/>
      <c r="E79" s="339"/>
      <c r="F79" s="358"/>
      <c r="G79" s="339"/>
      <c r="H79" s="864"/>
    </row>
    <row r="80" spans="1:9" ht="15">
      <c r="A80" s="390" t="s">
        <v>11</v>
      </c>
      <c r="B80" s="391"/>
      <c r="C80" s="392" t="s">
        <v>10</v>
      </c>
      <c r="D80" s="393"/>
      <c r="E80" s="524"/>
      <c r="F80" s="395"/>
      <c r="G80" s="392" t="s">
        <v>490</v>
      </c>
      <c r="H80" s="863">
        <f>SUM(H52:H79)</f>
        <v>0</v>
      </c>
    </row>
    <row r="81" spans="1:14" ht="15">
      <c r="A81" s="286"/>
      <c r="B81" s="286"/>
      <c r="C81" s="2"/>
      <c r="D81" s="383"/>
      <c r="E81" s="505"/>
      <c r="F81" s="384"/>
      <c r="G81" s="295"/>
      <c r="H81" s="385"/>
    </row>
    <row r="82" spans="1:14">
      <c r="A82" s="307" t="s">
        <v>452</v>
      </c>
      <c r="B82" s="308"/>
      <c r="C82" s="309" t="s">
        <v>453</v>
      </c>
      <c r="D82" s="309" t="s">
        <v>454</v>
      </c>
      <c r="E82" s="513" t="s">
        <v>290</v>
      </c>
      <c r="F82" s="310" t="s">
        <v>289</v>
      </c>
      <c r="G82" s="311" t="s">
        <v>455</v>
      </c>
      <c r="H82" s="312" t="s">
        <v>456</v>
      </c>
    </row>
    <row r="83" spans="1:14" ht="13.5" thickBot="1">
      <c r="A83" s="314" t="s">
        <v>457</v>
      </c>
      <c r="B83" s="315"/>
      <c r="C83" s="316" t="s">
        <v>457</v>
      </c>
      <c r="D83" s="317"/>
      <c r="E83" s="514" t="s">
        <v>457</v>
      </c>
      <c r="F83" s="319"/>
      <c r="G83" s="320" t="s">
        <v>458</v>
      </c>
      <c r="H83" s="321"/>
    </row>
    <row r="84" spans="1:14" ht="13.5" thickTop="1">
      <c r="A84" s="322" t="s">
        <v>9</v>
      </c>
      <c r="B84" s="323"/>
      <c r="C84" s="324" t="s">
        <v>316</v>
      </c>
      <c r="D84" s="325"/>
      <c r="E84" s="515"/>
      <c r="F84" s="327"/>
      <c r="G84" s="326"/>
      <c r="H84" s="328"/>
    </row>
    <row r="85" spans="1:14">
      <c r="E85" s="4"/>
    </row>
    <row r="86" spans="1:14">
      <c r="A86" s="359" t="s">
        <v>491</v>
      </c>
      <c r="B86" s="350"/>
      <c r="C86" s="351" t="s">
        <v>20</v>
      </c>
      <c r="D86" s="352"/>
      <c r="E86" s="355"/>
      <c r="F86" s="354"/>
      <c r="G86" s="353"/>
      <c r="H86" s="356"/>
    </row>
    <row r="87" spans="1:14" ht="45">
      <c r="A87" s="386" t="s">
        <v>19</v>
      </c>
      <c r="B87" s="329">
        <v>112</v>
      </c>
      <c r="C87" s="387" t="s">
        <v>18</v>
      </c>
      <c r="D87" s="525" t="s">
        <v>749</v>
      </c>
      <c r="E87" s="439">
        <v>100</v>
      </c>
      <c r="F87" s="358" t="s">
        <v>321</v>
      </c>
      <c r="G87" s="897">
        <v>0</v>
      </c>
      <c r="H87" s="868">
        <f>E87*G87</f>
        <v>0</v>
      </c>
      <c r="I87" s="2"/>
    </row>
    <row r="88" spans="1:14">
      <c r="A88" s="329"/>
      <c r="B88" s="329"/>
      <c r="C88" s="387"/>
      <c r="D88" s="344"/>
      <c r="E88" s="439"/>
      <c r="F88" s="358"/>
      <c r="G88" s="816"/>
      <c r="H88" s="868"/>
    </row>
    <row r="89" spans="1:14" ht="25.5">
      <c r="A89" s="329">
        <v>21</v>
      </c>
      <c r="B89" s="329">
        <v>232</v>
      </c>
      <c r="C89" s="330" t="s">
        <v>750</v>
      </c>
      <c r="D89" s="338"/>
      <c r="E89" s="341">
        <v>280</v>
      </c>
      <c r="F89" s="358" t="s">
        <v>321</v>
      </c>
      <c r="G89" s="897">
        <v>0</v>
      </c>
      <c r="H89" s="868">
        <f>E89*G89</f>
        <v>0</v>
      </c>
    </row>
    <row r="90" spans="1:14">
      <c r="A90" s="329"/>
      <c r="B90" s="329"/>
      <c r="C90" s="330"/>
      <c r="D90" s="338"/>
      <c r="E90" s="341"/>
      <c r="F90" s="358"/>
      <c r="G90" s="818"/>
      <c r="H90" s="868"/>
    </row>
    <row r="91" spans="1:14">
      <c r="A91" s="359" t="s">
        <v>499</v>
      </c>
      <c r="B91" s="350"/>
      <c r="C91" s="351" t="s">
        <v>17</v>
      </c>
      <c r="D91" s="352"/>
      <c r="E91" s="526"/>
      <c r="F91" s="354"/>
      <c r="G91" s="817"/>
      <c r="H91" s="866"/>
    </row>
    <row r="92" spans="1:14" ht="25.5">
      <c r="A92" s="329">
        <v>22</v>
      </c>
      <c r="B92" s="329">
        <v>113</v>
      </c>
      <c r="C92" s="330" t="s">
        <v>500</v>
      </c>
      <c r="D92" s="331"/>
      <c r="E92" s="600">
        <v>798</v>
      </c>
      <c r="F92" s="358" t="s">
        <v>336</v>
      </c>
      <c r="G92" s="897">
        <v>0</v>
      </c>
      <c r="H92" s="868">
        <f>E92*G92</f>
        <v>0</v>
      </c>
    </row>
    <row r="93" spans="1:14">
      <c r="A93" s="329"/>
      <c r="B93" s="329"/>
      <c r="C93" s="330"/>
      <c r="D93" s="331"/>
      <c r="E93" s="600"/>
      <c r="F93" s="358"/>
      <c r="G93" s="815"/>
      <c r="H93" s="868"/>
      <c r="I93" s="964"/>
      <c r="J93" s="965"/>
      <c r="K93" s="965"/>
      <c r="L93" s="965"/>
      <c r="M93" s="965"/>
      <c r="N93" s="965"/>
    </row>
    <row r="94" spans="1:14">
      <c r="A94" s="359" t="s">
        <v>505</v>
      </c>
      <c r="B94" s="350"/>
      <c r="C94" s="351" t="s">
        <v>506</v>
      </c>
      <c r="D94" s="352"/>
      <c r="E94" s="526"/>
      <c r="F94" s="354"/>
      <c r="G94" s="817"/>
      <c r="H94" s="866"/>
      <c r="I94" s="965"/>
      <c r="J94" s="965"/>
      <c r="K94" s="965"/>
      <c r="L94" s="965"/>
      <c r="M94" s="965"/>
      <c r="N94" s="965"/>
    </row>
    <row r="95" spans="1:14" ht="25.5">
      <c r="A95" s="329">
        <v>24</v>
      </c>
      <c r="B95" s="329">
        <v>119</v>
      </c>
      <c r="C95" s="330" t="s">
        <v>507</v>
      </c>
      <c r="D95" s="389"/>
      <c r="E95" s="600">
        <v>166</v>
      </c>
      <c r="F95" s="358" t="s">
        <v>321</v>
      </c>
      <c r="G95" s="897">
        <v>0</v>
      </c>
      <c r="H95" s="869">
        <f>E95*G95</f>
        <v>0</v>
      </c>
      <c r="I95" s="456"/>
      <c r="J95" s="456"/>
      <c r="K95" s="456"/>
      <c r="L95" s="456"/>
      <c r="M95" s="456"/>
      <c r="N95" s="456"/>
    </row>
    <row r="96" spans="1:14">
      <c r="A96" s="335"/>
      <c r="B96" s="336"/>
      <c r="C96" s="337"/>
      <c r="D96" s="344"/>
      <c r="E96" s="439"/>
      <c r="F96" s="346"/>
      <c r="G96" s="816"/>
      <c r="H96" s="865"/>
    </row>
    <row r="97" spans="1:14" ht="25.5">
      <c r="A97" s="329" t="s">
        <v>509</v>
      </c>
      <c r="B97" s="329">
        <v>475</v>
      </c>
      <c r="C97" s="330" t="s">
        <v>751</v>
      </c>
      <c r="D97" s="389"/>
      <c r="E97" s="600">
        <v>788</v>
      </c>
      <c r="F97" s="367" t="s">
        <v>336</v>
      </c>
      <c r="G97" s="897">
        <v>0</v>
      </c>
      <c r="H97" s="869">
        <f>E97*G97</f>
        <v>0</v>
      </c>
    </row>
    <row r="98" spans="1:14">
      <c r="A98" s="329"/>
      <c r="B98" s="329"/>
      <c r="C98" s="330"/>
      <c r="D98" s="331"/>
      <c r="E98" s="600"/>
      <c r="F98" s="358"/>
      <c r="G98" s="815"/>
      <c r="H98" s="868"/>
    </row>
    <row r="99" spans="1:14">
      <c r="A99" s="359" t="s">
        <v>512</v>
      </c>
      <c r="B99" s="350"/>
      <c r="C99" s="351" t="s">
        <v>16</v>
      </c>
      <c r="D99" s="352"/>
      <c r="E99" s="526"/>
      <c r="F99" s="354"/>
      <c r="G99" s="817"/>
      <c r="H99" s="866"/>
    </row>
    <row r="100" spans="1:14" ht="25.5">
      <c r="A100" s="329">
        <v>25</v>
      </c>
      <c r="B100" s="329">
        <v>142</v>
      </c>
      <c r="C100" s="330" t="s">
        <v>752</v>
      </c>
      <c r="D100" s="331" t="s">
        <v>753</v>
      </c>
      <c r="E100" s="600">
        <v>500</v>
      </c>
      <c r="F100" s="358" t="s">
        <v>336</v>
      </c>
      <c r="G100" s="897">
        <v>0</v>
      </c>
      <c r="H100" s="868">
        <f>E100*G100</f>
        <v>0</v>
      </c>
    </row>
    <row r="101" spans="1:14">
      <c r="A101" s="329"/>
      <c r="B101" s="329"/>
      <c r="C101" s="330"/>
      <c r="D101" s="331"/>
      <c r="E101" s="600"/>
      <c r="F101" s="358"/>
      <c r="G101" s="815"/>
      <c r="H101" s="868"/>
    </row>
    <row r="102" spans="1:14" ht="14.25">
      <c r="A102" s="329">
        <v>25</v>
      </c>
      <c r="B102" s="329">
        <v>151</v>
      </c>
      <c r="C102" s="136" t="s">
        <v>184</v>
      </c>
      <c r="D102" s="331" t="s">
        <v>753</v>
      </c>
      <c r="E102" s="600">
        <f>E100</f>
        <v>500</v>
      </c>
      <c r="F102" s="358" t="s">
        <v>336</v>
      </c>
      <c r="G102" s="897">
        <v>0</v>
      </c>
      <c r="H102" s="868">
        <f>E102*G102</f>
        <v>0</v>
      </c>
    </row>
    <row r="103" spans="1:14">
      <c r="A103" s="329"/>
      <c r="B103" s="329"/>
      <c r="C103" s="330"/>
      <c r="D103" s="331"/>
      <c r="E103" s="365"/>
      <c r="F103" s="358"/>
      <c r="G103" s="342"/>
      <c r="H103" s="868"/>
    </row>
    <row r="104" spans="1:14" ht="15">
      <c r="A104" s="390" t="s">
        <v>9</v>
      </c>
      <c r="B104" s="391"/>
      <c r="C104" s="392" t="s">
        <v>316</v>
      </c>
      <c r="D104" s="393"/>
      <c r="E104" s="524"/>
      <c r="F104" s="395"/>
      <c r="G104" s="392" t="s">
        <v>490</v>
      </c>
      <c r="H104" s="863">
        <f>SUM(H87:H103)</f>
        <v>0</v>
      </c>
    </row>
    <row r="105" spans="1:14">
      <c r="E105" s="4"/>
    </row>
    <row r="106" spans="1:14">
      <c r="A106" s="307" t="s">
        <v>452</v>
      </c>
      <c r="B106" s="308"/>
      <c r="C106" s="309" t="s">
        <v>453</v>
      </c>
      <c r="D106" s="309" t="s">
        <v>454</v>
      </c>
      <c r="E106" s="513" t="s">
        <v>290</v>
      </c>
      <c r="F106" s="310" t="s">
        <v>289</v>
      </c>
      <c r="G106" s="311" t="s">
        <v>455</v>
      </c>
      <c r="H106" s="312" t="s">
        <v>456</v>
      </c>
      <c r="I106" s="964"/>
      <c r="J106" s="965"/>
      <c r="K106" s="965"/>
      <c r="L106" s="965"/>
      <c r="M106" s="965"/>
      <c r="N106" s="965"/>
    </row>
    <row r="107" spans="1:14" ht="13.5" thickBot="1">
      <c r="A107" s="314" t="s">
        <v>457</v>
      </c>
      <c r="B107" s="315"/>
      <c r="C107" s="316" t="s">
        <v>457</v>
      </c>
      <c r="D107" s="317"/>
      <c r="E107" s="514" t="s">
        <v>457</v>
      </c>
      <c r="F107" s="319"/>
      <c r="G107" s="320" t="s">
        <v>458</v>
      </c>
      <c r="H107" s="321"/>
      <c r="I107" s="965"/>
      <c r="J107" s="965"/>
      <c r="K107" s="965"/>
      <c r="L107" s="965"/>
      <c r="M107" s="965"/>
      <c r="N107" s="965"/>
    </row>
    <row r="108" spans="1:14" ht="13.5" thickTop="1">
      <c r="A108" s="322" t="s">
        <v>8</v>
      </c>
      <c r="B108" s="323"/>
      <c r="C108" s="324" t="s">
        <v>7</v>
      </c>
      <c r="D108" s="325"/>
      <c r="E108" s="515"/>
      <c r="F108" s="327"/>
      <c r="G108" s="326"/>
      <c r="H108" s="328"/>
      <c r="I108" s="965"/>
      <c r="J108" s="965"/>
      <c r="K108" s="965"/>
      <c r="L108" s="965"/>
      <c r="M108" s="965"/>
      <c r="N108" s="965"/>
    </row>
    <row r="109" spans="1:14">
      <c r="E109" s="4"/>
    </row>
    <row r="110" spans="1:14">
      <c r="A110" s="335" t="s">
        <v>523</v>
      </c>
      <c r="B110" s="336"/>
      <c r="C110" s="337" t="s">
        <v>524</v>
      </c>
      <c r="D110" s="344"/>
      <c r="E110" s="347"/>
      <c r="F110" s="346"/>
      <c r="G110" s="345"/>
      <c r="H110" s="348"/>
    </row>
    <row r="111" spans="1:14">
      <c r="A111" s="359" t="s">
        <v>525</v>
      </c>
      <c r="B111" s="350"/>
      <c r="C111" s="351" t="s">
        <v>526</v>
      </c>
      <c r="D111" s="352"/>
      <c r="E111" s="355"/>
      <c r="F111" s="354"/>
      <c r="G111" s="353"/>
      <c r="H111" s="356"/>
    </row>
    <row r="112" spans="1:14" ht="38.25">
      <c r="A112" s="329">
        <v>31</v>
      </c>
      <c r="B112" s="329">
        <v>132</v>
      </c>
      <c r="C112" s="387" t="s">
        <v>754</v>
      </c>
      <c r="D112" s="389"/>
      <c r="E112" s="339">
        <v>195</v>
      </c>
      <c r="F112" s="358" t="s">
        <v>321</v>
      </c>
      <c r="G112" s="897">
        <v>0</v>
      </c>
      <c r="H112" s="868">
        <f>E112*G112</f>
        <v>0</v>
      </c>
      <c r="J112" s="597"/>
    </row>
    <row r="113" spans="1:14">
      <c r="A113" s="329"/>
      <c r="B113" s="329"/>
      <c r="C113" s="387"/>
      <c r="D113" s="389"/>
      <c r="E113" s="339"/>
      <c r="F113" s="358"/>
      <c r="G113" s="818"/>
      <c r="H113" s="868"/>
    </row>
    <row r="114" spans="1:14">
      <c r="A114" s="359" t="s">
        <v>530</v>
      </c>
      <c r="B114" s="350"/>
      <c r="C114" s="351" t="s">
        <v>531</v>
      </c>
      <c r="D114" s="352"/>
      <c r="E114" s="355"/>
      <c r="F114" s="354"/>
      <c r="G114" s="817"/>
      <c r="H114" s="866"/>
    </row>
    <row r="115" spans="1:14" ht="25.5">
      <c r="A115" s="329" t="s">
        <v>527</v>
      </c>
      <c r="B115" s="329">
        <v>454</v>
      </c>
      <c r="C115" s="387" t="s">
        <v>816</v>
      </c>
      <c r="D115" s="338"/>
      <c r="E115" s="341">
        <v>700</v>
      </c>
      <c r="F115" s="358" t="s">
        <v>336</v>
      </c>
      <c r="G115" s="897">
        <v>0</v>
      </c>
      <c r="H115" s="868">
        <f>E115*G115</f>
        <v>0</v>
      </c>
      <c r="I115" s="605"/>
      <c r="J115" s="597"/>
      <c r="K115" s="606"/>
      <c r="L115" s="606"/>
      <c r="M115" s="606"/>
      <c r="N115" s="606"/>
    </row>
    <row r="116" spans="1:14" ht="13.15" customHeight="1">
      <c r="A116" s="329"/>
      <c r="B116" s="329"/>
      <c r="C116" s="387"/>
      <c r="D116" s="331"/>
      <c r="E116" s="600"/>
      <c r="F116" s="358"/>
      <c r="G116" s="815"/>
      <c r="H116" s="868"/>
      <c r="I116" s="606"/>
      <c r="J116" s="606"/>
      <c r="K116" s="606"/>
      <c r="L116" s="606"/>
      <c r="M116" s="606"/>
      <c r="N116" s="606"/>
    </row>
    <row r="117" spans="1:14" ht="15">
      <c r="A117" s="359" t="s">
        <v>542</v>
      </c>
      <c r="B117" s="350"/>
      <c r="C117" s="351" t="s">
        <v>543</v>
      </c>
      <c r="D117" s="399"/>
      <c r="E117" s="422"/>
      <c r="F117" s="361"/>
      <c r="G117" s="819"/>
      <c r="H117" s="870"/>
      <c r="I117" s="606"/>
      <c r="J117" s="606"/>
      <c r="K117" s="606"/>
      <c r="L117" s="606"/>
      <c r="M117" s="606"/>
      <c r="N117" s="606"/>
    </row>
    <row r="118" spans="1:14" ht="13.15" customHeight="1">
      <c r="A118" s="329"/>
      <c r="B118" s="329"/>
      <c r="C118" s="387"/>
      <c r="D118" s="400"/>
      <c r="E118" s="341"/>
      <c r="F118" s="358"/>
      <c r="G118" s="818"/>
      <c r="H118" s="868"/>
      <c r="I118" s="606"/>
      <c r="J118" s="606"/>
      <c r="K118" s="606"/>
      <c r="L118" s="606"/>
      <c r="M118" s="606"/>
      <c r="N118" s="606"/>
    </row>
    <row r="119" spans="1:14" ht="25.5">
      <c r="A119" s="329">
        <v>36</v>
      </c>
      <c r="B119" s="329">
        <v>133</v>
      </c>
      <c r="C119" s="387" t="s">
        <v>544</v>
      </c>
      <c r="D119" s="331"/>
      <c r="E119" s="598">
        <v>38</v>
      </c>
      <c r="F119" s="358" t="s">
        <v>321</v>
      </c>
      <c r="G119" s="897">
        <v>0</v>
      </c>
      <c r="H119" s="868">
        <f>E119*G119</f>
        <v>0</v>
      </c>
      <c r="I119" s="606"/>
      <c r="J119" s="597"/>
      <c r="K119" s="606"/>
      <c r="L119" s="606"/>
      <c r="M119" s="606"/>
      <c r="N119" s="606"/>
    </row>
    <row r="120" spans="1:14">
      <c r="A120" s="329"/>
      <c r="B120" s="329"/>
      <c r="C120" s="387"/>
      <c r="D120" s="370"/>
      <c r="E120" s="341"/>
      <c r="F120" s="358"/>
      <c r="G120" s="339"/>
      <c r="H120" s="868"/>
    </row>
    <row r="121" spans="1:14" ht="15">
      <c r="A121" s="390" t="s">
        <v>8</v>
      </c>
      <c r="B121" s="391"/>
      <c r="C121" s="392" t="s">
        <v>7</v>
      </c>
      <c r="D121" s="393"/>
      <c r="E121" s="524"/>
      <c r="F121" s="395"/>
      <c r="G121" s="392" t="s">
        <v>490</v>
      </c>
      <c r="H121" s="863">
        <f>SUM(H112:H119)</f>
        <v>0</v>
      </c>
    </row>
    <row r="122" spans="1:14" ht="15">
      <c r="A122" s="402"/>
      <c r="B122" s="403"/>
      <c r="C122" s="404"/>
      <c r="D122" s="405"/>
      <c r="E122" s="406"/>
      <c r="F122" s="407"/>
      <c r="G122" s="404"/>
      <c r="H122" s="408"/>
      <c r="J122" s="597"/>
    </row>
    <row r="123" spans="1:14">
      <c r="A123" s="307" t="s">
        <v>452</v>
      </c>
      <c r="B123" s="308"/>
      <c r="C123" s="309" t="s">
        <v>453</v>
      </c>
      <c r="D123" s="309" t="s">
        <v>454</v>
      </c>
      <c r="E123" s="513" t="s">
        <v>290</v>
      </c>
      <c r="F123" s="310" t="s">
        <v>289</v>
      </c>
      <c r="G123" s="311" t="s">
        <v>455</v>
      </c>
      <c r="H123" s="312" t="s">
        <v>456</v>
      </c>
    </row>
    <row r="124" spans="1:14" ht="13.5" thickBot="1">
      <c r="A124" s="314" t="s">
        <v>457</v>
      </c>
      <c r="B124" s="315"/>
      <c r="C124" s="316" t="s">
        <v>457</v>
      </c>
      <c r="D124" s="317"/>
      <c r="E124" s="514" t="s">
        <v>457</v>
      </c>
      <c r="F124" s="319"/>
      <c r="G124" s="320" t="s">
        <v>458</v>
      </c>
      <c r="H124" s="321"/>
    </row>
    <row r="125" spans="1:14" ht="13.5" thickTop="1">
      <c r="A125" s="322" t="s">
        <v>6</v>
      </c>
      <c r="B125" s="323"/>
      <c r="C125" s="324" t="s">
        <v>265</v>
      </c>
      <c r="D125" s="325"/>
      <c r="E125" s="515"/>
      <c r="F125" s="327"/>
      <c r="G125" s="326"/>
      <c r="H125" s="328"/>
    </row>
    <row r="126" spans="1:14">
      <c r="A126" s="359" t="s">
        <v>569</v>
      </c>
      <c r="B126" s="350"/>
      <c r="C126" s="351" t="s">
        <v>570</v>
      </c>
      <c r="D126" s="352"/>
      <c r="E126" s="355"/>
      <c r="F126" s="354"/>
      <c r="G126" s="355"/>
      <c r="H126" s="356"/>
    </row>
    <row r="127" spans="1:14" ht="38.25">
      <c r="A127" s="329" t="s">
        <v>571</v>
      </c>
      <c r="B127" s="329">
        <v>121</v>
      </c>
      <c r="C127" s="387" t="s">
        <v>755</v>
      </c>
      <c r="D127" s="331"/>
      <c r="E127" s="598">
        <v>31</v>
      </c>
      <c r="F127" s="358" t="s">
        <v>469</v>
      </c>
      <c r="G127" s="897">
        <v>0</v>
      </c>
      <c r="H127" s="868">
        <f>E127*G127</f>
        <v>0</v>
      </c>
    </row>
    <row r="128" spans="1:14">
      <c r="A128" s="329"/>
      <c r="B128" s="329"/>
      <c r="C128" s="387"/>
      <c r="D128" s="331"/>
      <c r="E128" s="598"/>
      <c r="F128" s="358"/>
      <c r="G128" s="815"/>
      <c r="H128" s="868"/>
    </row>
    <row r="129" spans="1:10" ht="51">
      <c r="A129" s="329">
        <v>45</v>
      </c>
      <c r="B129" s="329">
        <v>236</v>
      </c>
      <c r="C129" s="387" t="s">
        <v>756</v>
      </c>
      <c r="D129" s="331"/>
      <c r="E129" s="598">
        <v>4</v>
      </c>
      <c r="F129" s="358" t="s">
        <v>13</v>
      </c>
      <c r="G129" s="897">
        <v>0</v>
      </c>
      <c r="H129" s="868">
        <f>E129*G129</f>
        <v>0</v>
      </c>
    </row>
    <row r="130" spans="1:10">
      <c r="A130" s="336"/>
      <c r="B130" s="336"/>
      <c r="C130" s="345"/>
      <c r="D130" s="344"/>
      <c r="E130" s="347"/>
      <c r="F130" s="346"/>
      <c r="G130" s="345"/>
      <c r="H130" s="865"/>
    </row>
    <row r="131" spans="1:10" ht="15">
      <c r="A131" s="390" t="s">
        <v>6</v>
      </c>
      <c r="B131" s="391"/>
      <c r="C131" s="392" t="s">
        <v>265</v>
      </c>
      <c r="D131" s="393"/>
      <c r="E131" s="524"/>
      <c r="F131" s="395"/>
      <c r="G131" s="392" t="s">
        <v>490</v>
      </c>
      <c r="H131" s="863">
        <f>SUM(H126:H130)</f>
        <v>0</v>
      </c>
    </row>
    <row r="132" spans="1:10" s="4" customFormat="1">
      <c r="A132" s="306"/>
      <c r="B132" s="306"/>
      <c r="C132" s="1"/>
      <c r="D132" s="396"/>
      <c r="F132" s="397"/>
      <c r="G132" s="1"/>
      <c r="H132" s="289"/>
    </row>
    <row r="133" spans="1:10" s="4" customFormat="1">
      <c r="A133" s="307" t="s">
        <v>452</v>
      </c>
      <c r="B133" s="308"/>
      <c r="C133" s="309" t="s">
        <v>453</v>
      </c>
      <c r="D133" s="309" t="s">
        <v>454</v>
      </c>
      <c r="E133" s="513" t="s">
        <v>290</v>
      </c>
      <c r="F133" s="310" t="s">
        <v>289</v>
      </c>
      <c r="G133" s="311" t="s">
        <v>455</v>
      </c>
      <c r="H133" s="312" t="s">
        <v>456</v>
      </c>
    </row>
    <row r="134" spans="1:10" s="4" customFormat="1" ht="13.5" thickBot="1">
      <c r="A134" s="314" t="s">
        <v>457</v>
      </c>
      <c r="B134" s="315"/>
      <c r="C134" s="316" t="s">
        <v>457</v>
      </c>
      <c r="D134" s="317"/>
      <c r="E134" s="514" t="s">
        <v>457</v>
      </c>
      <c r="F134" s="319"/>
      <c r="G134" s="320" t="s">
        <v>458</v>
      </c>
      <c r="H134" s="321"/>
    </row>
    <row r="135" spans="1:10" s="4" customFormat="1" ht="13.5" thickTop="1">
      <c r="A135" s="322" t="s">
        <v>4</v>
      </c>
      <c r="B135" s="323"/>
      <c r="C135" s="324" t="s">
        <v>575</v>
      </c>
      <c r="D135" s="325"/>
      <c r="E135" s="515"/>
      <c r="F135" s="327"/>
      <c r="G135" s="326"/>
      <c r="H135" s="328"/>
    </row>
    <row r="136" spans="1:10">
      <c r="E136" s="4"/>
    </row>
    <row r="137" spans="1:10" s="4" customFormat="1">
      <c r="A137" s="416" t="s">
        <v>576</v>
      </c>
      <c r="B137" s="417"/>
      <c r="C137" s="418" t="s">
        <v>577</v>
      </c>
      <c r="D137" s="419"/>
      <c r="E137" s="420"/>
      <c r="F137" s="421"/>
      <c r="G137" s="420"/>
      <c r="H137" s="422"/>
    </row>
    <row r="138" spans="1:10" s="4" customFormat="1" ht="38.25">
      <c r="A138" s="362">
        <v>61</v>
      </c>
      <c r="B138" s="362">
        <v>215</v>
      </c>
      <c r="C138" s="423" t="s">
        <v>579</v>
      </c>
      <c r="D138" s="424"/>
      <c r="E138" s="598">
        <v>3</v>
      </c>
      <c r="F138" s="367" t="s">
        <v>13</v>
      </c>
      <c r="G138" s="897">
        <v>0</v>
      </c>
      <c r="H138" s="871">
        <f>E138*G138</f>
        <v>0</v>
      </c>
    </row>
    <row r="139" spans="1:10">
      <c r="A139" s="425"/>
      <c r="B139" s="426"/>
      <c r="C139" s="427"/>
      <c r="D139" s="428"/>
      <c r="E139" s="429"/>
      <c r="F139" s="430"/>
      <c r="G139" s="835"/>
      <c r="H139" s="869"/>
      <c r="J139" s="4"/>
    </row>
    <row r="140" spans="1:10" ht="51">
      <c r="A140" s="362">
        <v>61</v>
      </c>
      <c r="B140" s="362">
        <v>652</v>
      </c>
      <c r="C140" s="423" t="s">
        <v>757</v>
      </c>
      <c r="D140" s="424" t="s">
        <v>758</v>
      </c>
      <c r="E140" s="598">
        <v>3</v>
      </c>
      <c r="F140" s="367" t="s">
        <v>13</v>
      </c>
      <c r="G140" s="897">
        <v>0</v>
      </c>
      <c r="H140" s="871">
        <f>E140*G140</f>
        <v>0</v>
      </c>
      <c r="J140" s="4"/>
    </row>
    <row r="141" spans="1:10">
      <c r="A141" s="425"/>
      <c r="B141" s="426"/>
      <c r="C141" s="427"/>
      <c r="D141" s="428"/>
      <c r="E141" s="429"/>
      <c r="F141" s="430"/>
      <c r="G141" s="835"/>
      <c r="H141" s="869"/>
      <c r="J141" s="4"/>
    </row>
    <row r="142" spans="1:10">
      <c r="A142" s="359" t="s">
        <v>584</v>
      </c>
      <c r="B142" s="350"/>
      <c r="C142" s="351" t="s">
        <v>585</v>
      </c>
      <c r="D142" s="352"/>
      <c r="E142" s="355"/>
      <c r="F142" s="354"/>
      <c r="G142" s="817"/>
      <c r="H142" s="866"/>
      <c r="J142" s="4"/>
    </row>
    <row r="143" spans="1:10" ht="63.75">
      <c r="A143" s="329">
        <v>62</v>
      </c>
      <c r="B143" s="329">
        <v>211</v>
      </c>
      <c r="C143" s="387" t="s">
        <v>759</v>
      </c>
      <c r="D143" s="389" t="s">
        <v>760</v>
      </c>
      <c r="E143" s="598">
        <v>15</v>
      </c>
      <c r="F143" s="358" t="s">
        <v>469</v>
      </c>
      <c r="G143" s="897">
        <v>0</v>
      </c>
      <c r="H143" s="864">
        <f>E143*G143</f>
        <v>0</v>
      </c>
      <c r="J143" s="4"/>
    </row>
    <row r="144" spans="1:10">
      <c r="A144" s="329"/>
      <c r="B144" s="329"/>
      <c r="C144" s="387"/>
      <c r="D144" s="331"/>
      <c r="E144" s="598"/>
      <c r="F144" s="358"/>
      <c r="G144" s="815"/>
      <c r="H144" s="864"/>
      <c r="J144" s="4"/>
    </row>
    <row r="145" spans="1:10" ht="76.5">
      <c r="A145" s="329">
        <v>62</v>
      </c>
      <c r="B145" s="329">
        <v>224</v>
      </c>
      <c r="C145" s="387" t="s">
        <v>761</v>
      </c>
      <c r="D145" s="389" t="s">
        <v>762</v>
      </c>
      <c r="E145" s="598">
        <v>8.6999999999999993</v>
      </c>
      <c r="F145" s="358" t="s">
        <v>336</v>
      </c>
      <c r="G145" s="897">
        <v>0</v>
      </c>
      <c r="H145" s="864">
        <f>E145*G145</f>
        <v>0</v>
      </c>
      <c r="J145" s="4"/>
    </row>
    <row r="146" spans="1:10">
      <c r="A146" s="329"/>
      <c r="B146" s="329"/>
      <c r="C146" s="387"/>
      <c r="D146" s="389"/>
      <c r="E146" s="598"/>
      <c r="F146" s="358"/>
      <c r="G146" s="815"/>
      <c r="H146" s="334"/>
      <c r="J146" s="4"/>
    </row>
    <row r="147" spans="1:10">
      <c r="A147" s="359" t="s">
        <v>594</v>
      </c>
      <c r="B147" s="350"/>
      <c r="C147" s="351" t="s">
        <v>595</v>
      </c>
      <c r="D147" s="352"/>
      <c r="E147" s="355"/>
      <c r="F147" s="354"/>
      <c r="G147" s="817"/>
      <c r="H147" s="356"/>
      <c r="J147" s="4"/>
    </row>
    <row r="148" spans="1:10" ht="25.5">
      <c r="A148" s="329">
        <v>64</v>
      </c>
      <c r="B148" s="431">
        <v>281</v>
      </c>
      <c r="C148" s="387" t="s">
        <v>596</v>
      </c>
      <c r="D148" s="527"/>
      <c r="E148" s="598">
        <v>4</v>
      </c>
      <c r="F148" s="358" t="s">
        <v>13</v>
      </c>
      <c r="G148" s="897">
        <v>0</v>
      </c>
      <c r="H148" s="864">
        <f>E148*G148</f>
        <v>0</v>
      </c>
      <c r="J148" s="4"/>
    </row>
    <row r="149" spans="1:10">
      <c r="A149" s="335"/>
      <c r="B149" s="336"/>
      <c r="C149" s="337"/>
      <c r="D149" s="344"/>
      <c r="E149" s="347"/>
      <c r="F149" s="346"/>
      <c r="G149" s="816"/>
      <c r="H149" s="865"/>
      <c r="J149" s="4"/>
    </row>
    <row r="150" spans="1:10" ht="38.25">
      <c r="A150" s="329">
        <v>64</v>
      </c>
      <c r="B150" s="431">
        <v>435</v>
      </c>
      <c r="C150" s="387" t="s">
        <v>598</v>
      </c>
      <c r="D150" s="528"/>
      <c r="E150" s="598">
        <v>76</v>
      </c>
      <c r="F150" s="358" t="s">
        <v>469</v>
      </c>
      <c r="G150" s="897">
        <v>0</v>
      </c>
      <c r="H150" s="864">
        <f>E150*G150</f>
        <v>0</v>
      </c>
    </row>
    <row r="151" spans="1:10">
      <c r="A151" s="335"/>
      <c r="B151" s="336"/>
      <c r="C151" s="337"/>
      <c r="D151" s="344"/>
      <c r="E151" s="347"/>
      <c r="F151" s="346"/>
      <c r="G151" s="347"/>
      <c r="H151" s="865"/>
    </row>
    <row r="152" spans="1:10" ht="15">
      <c r="A152" s="390" t="s">
        <v>4</v>
      </c>
      <c r="B152" s="391"/>
      <c r="C152" s="392" t="s">
        <v>575</v>
      </c>
      <c r="D152" s="393"/>
      <c r="E152" s="524"/>
      <c r="F152" s="395"/>
      <c r="G152" s="392" t="s">
        <v>490</v>
      </c>
      <c r="H152" s="863">
        <f>SUM(H138:H151)</f>
        <v>0</v>
      </c>
    </row>
    <row r="153" spans="1:10">
      <c r="E153" s="4"/>
    </row>
    <row r="154" spans="1:10">
      <c r="A154" s="307" t="s">
        <v>452</v>
      </c>
      <c r="B154" s="308"/>
      <c r="C154" s="309" t="s">
        <v>453</v>
      </c>
      <c r="D154" s="309" t="s">
        <v>454</v>
      </c>
      <c r="E154" s="513" t="s">
        <v>290</v>
      </c>
      <c r="F154" s="310" t="s">
        <v>289</v>
      </c>
      <c r="G154" s="311" t="s">
        <v>455</v>
      </c>
      <c r="H154" s="312" t="s">
        <v>456</v>
      </c>
    </row>
    <row r="155" spans="1:10" ht="13.5" thickBot="1">
      <c r="A155" s="314" t="s">
        <v>457</v>
      </c>
      <c r="B155" s="315"/>
      <c r="C155" s="316" t="s">
        <v>457</v>
      </c>
      <c r="D155" s="317"/>
      <c r="E155" s="514" t="s">
        <v>457</v>
      </c>
      <c r="F155" s="319"/>
      <c r="G155" s="320" t="s">
        <v>458</v>
      </c>
      <c r="H155" s="321"/>
      <c r="J155" s="597"/>
    </row>
    <row r="156" spans="1:10" ht="13.5" thickTop="1">
      <c r="A156" s="322" t="s">
        <v>599</v>
      </c>
      <c r="B156" s="323"/>
      <c r="C156" s="324" t="s">
        <v>3</v>
      </c>
      <c r="D156" s="325"/>
      <c r="E156" s="515"/>
      <c r="F156" s="327"/>
      <c r="G156" s="326"/>
      <c r="H156" s="328"/>
      <c r="J156" s="597"/>
    </row>
    <row r="157" spans="1:10" ht="89.25">
      <c r="A157" s="362" t="s">
        <v>763</v>
      </c>
      <c r="B157" s="436" t="s">
        <v>548</v>
      </c>
      <c r="C157" s="423" t="s">
        <v>764</v>
      </c>
      <c r="D157" s="435"/>
      <c r="E157" s="598">
        <v>1</v>
      </c>
      <c r="F157" s="367" t="s">
        <v>13</v>
      </c>
      <c r="G157" s="897">
        <v>0</v>
      </c>
      <c r="H157" s="872">
        <f>E157*G157</f>
        <v>0</v>
      </c>
      <c r="I157" s="529"/>
      <c r="J157" s="597"/>
    </row>
    <row r="158" spans="1:10">
      <c r="E158" s="4"/>
      <c r="G158" s="826"/>
      <c r="H158" s="873"/>
    </row>
    <row r="159" spans="1:10" ht="25.5">
      <c r="A159" s="530" t="s">
        <v>763</v>
      </c>
      <c r="B159" s="531" t="s">
        <v>603</v>
      </c>
      <c r="C159" s="532" t="s">
        <v>765</v>
      </c>
      <c r="E159" s="533">
        <v>1</v>
      </c>
      <c r="F159" s="397" t="s">
        <v>13</v>
      </c>
      <c r="G159" s="897">
        <v>0</v>
      </c>
      <c r="H159" s="872">
        <f>E159*G159</f>
        <v>0</v>
      </c>
    </row>
    <row r="160" spans="1:10">
      <c r="E160" s="533"/>
      <c r="G160" s="826"/>
      <c r="H160" s="873"/>
    </row>
    <row r="161" spans="1:8">
      <c r="A161" s="359" t="s">
        <v>26</v>
      </c>
      <c r="B161" s="350"/>
      <c r="C161" s="351" t="s">
        <v>25</v>
      </c>
      <c r="D161" s="352"/>
      <c r="E161" s="355"/>
      <c r="F161" s="354"/>
      <c r="G161" s="827"/>
      <c r="H161" s="866"/>
    </row>
    <row r="162" spans="1:8">
      <c r="A162" s="362">
        <v>79</v>
      </c>
      <c r="B162" s="362">
        <v>311</v>
      </c>
      <c r="C162" s="433" t="s">
        <v>24</v>
      </c>
      <c r="D162" s="966" t="s">
        <v>600</v>
      </c>
      <c r="E162" s="598">
        <v>20</v>
      </c>
      <c r="F162" s="367" t="s">
        <v>22</v>
      </c>
      <c r="G162" s="897">
        <v>0</v>
      </c>
      <c r="H162" s="871">
        <f>E162*G162</f>
        <v>0</v>
      </c>
    </row>
    <row r="163" spans="1:8">
      <c r="A163" s="362"/>
      <c r="B163" s="362"/>
      <c r="C163" s="433"/>
      <c r="D163" s="967"/>
      <c r="E163" s="598"/>
      <c r="F163" s="367"/>
      <c r="G163" s="815"/>
      <c r="H163" s="871"/>
    </row>
    <row r="164" spans="1:8">
      <c r="A164" s="362">
        <v>79</v>
      </c>
      <c r="B164" s="362">
        <v>351</v>
      </c>
      <c r="C164" s="433" t="s">
        <v>23</v>
      </c>
      <c r="D164" s="968"/>
      <c r="E164" s="598">
        <v>10</v>
      </c>
      <c r="F164" s="367" t="s">
        <v>22</v>
      </c>
      <c r="G164" s="897">
        <v>0</v>
      </c>
      <c r="H164" s="871">
        <f>E164*G164</f>
        <v>0</v>
      </c>
    </row>
    <row r="165" spans="1:8">
      <c r="A165" s="362"/>
      <c r="B165" s="362"/>
      <c r="C165" s="433"/>
      <c r="D165" s="457"/>
      <c r="E165" s="342"/>
      <c r="F165" s="367"/>
      <c r="G165" s="342"/>
      <c r="H165" s="871"/>
    </row>
    <row r="166" spans="1:8" ht="15">
      <c r="A166" s="378" t="s">
        <v>599</v>
      </c>
      <c r="B166" s="379"/>
      <c r="C166" s="380" t="s">
        <v>3</v>
      </c>
      <c r="D166" s="325"/>
      <c r="E166" s="534"/>
      <c r="F166" s="382"/>
      <c r="G166" s="380" t="s">
        <v>490</v>
      </c>
      <c r="H166" s="874">
        <f>SUM(H157:H165)</f>
        <v>0</v>
      </c>
    </row>
  </sheetData>
  <mergeCells count="13">
    <mergeCell ref="C31:G34"/>
    <mergeCell ref="C36:G39"/>
    <mergeCell ref="C40:F40"/>
    <mergeCell ref="A5:B5"/>
    <mergeCell ref="C5:F5"/>
    <mergeCell ref="A6:B6"/>
    <mergeCell ref="C6:D6"/>
    <mergeCell ref="D162:D164"/>
    <mergeCell ref="C42:G45"/>
    <mergeCell ref="C46:F46"/>
    <mergeCell ref="C47:F47"/>
    <mergeCell ref="I93:N94"/>
    <mergeCell ref="I106:N108"/>
  </mergeCells>
  <pageMargins left="0.98425196850393704" right="0.78740157480314965" top="0.78740157480314965" bottom="0.78740157480314965" header="0.19685039370078741" footer="0.19685039370078741"/>
  <pageSetup paperSize="9" scale="64" orientation="portrait" r:id="rId1"/>
  <headerFooter alignWithMargins="0">
    <oddHeader>&amp;CMost čez Sevnično
Regionalna cesta</oddHeader>
    <oddFooter>&amp;C&amp;"Arial,Krepko"
&amp;A&amp;R&amp;"Arial,Krepko"&amp;10&amp;P&amp;"Arial,Navadno" od &amp;N</oddFooter>
  </headerFooter>
  <rowBreaks count="6" manualBreakCount="6">
    <brk id="48" max="7" man="1"/>
    <brk id="80" max="7" man="1"/>
    <brk id="104" max="7" man="1"/>
    <brk id="121" max="7" man="1"/>
    <brk id="131" max="7" man="1"/>
    <brk id="15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1"/>
  <sheetViews>
    <sheetView topLeftCell="B34" zoomScale="110" zoomScaleNormal="110" workbookViewId="0">
      <selection activeCell="G46" sqref="G46"/>
    </sheetView>
  </sheetViews>
  <sheetFormatPr defaultRowHeight="12.75"/>
  <cols>
    <col min="1" max="1" width="0.5703125" style="25" hidden="1" customWidth="1"/>
    <col min="2" max="2" width="1.28515625" style="25" customWidth="1"/>
    <col min="3" max="3" width="9.140625" style="25"/>
    <col min="4" max="4" width="13" style="25" customWidth="1"/>
    <col min="5" max="5" width="9.140625" style="25"/>
    <col min="6" max="6" width="13.28515625" style="25" customWidth="1"/>
    <col min="7" max="7" width="15.5703125" style="25" customWidth="1"/>
    <col min="8" max="8" width="16.7109375" style="25" customWidth="1"/>
    <col min="9" max="9" width="15.42578125" style="25" hidden="1" customWidth="1"/>
    <col min="10" max="10" width="8.28515625" style="25" customWidth="1"/>
    <col min="11" max="256" width="9.140625" style="25"/>
    <col min="257" max="257" width="0" style="25" hidden="1" customWidth="1"/>
    <col min="258" max="258" width="1.28515625" style="25" customWidth="1"/>
    <col min="259" max="259" width="9.140625" style="25"/>
    <col min="260" max="260" width="13" style="25" customWidth="1"/>
    <col min="261" max="261" width="9.140625" style="25"/>
    <col min="262" max="262" width="13.28515625" style="25" customWidth="1"/>
    <col min="263" max="263" width="15.5703125" style="25" customWidth="1"/>
    <col min="264" max="264" width="16.7109375" style="25" customWidth="1"/>
    <col min="265" max="265" width="0" style="25" hidden="1" customWidth="1"/>
    <col min="266" max="266" width="8.28515625" style="25" customWidth="1"/>
    <col min="267" max="512" width="9.140625" style="25"/>
    <col min="513" max="513" width="0" style="25" hidden="1" customWidth="1"/>
    <col min="514" max="514" width="1.28515625" style="25" customWidth="1"/>
    <col min="515" max="515" width="9.140625" style="25"/>
    <col min="516" max="516" width="13" style="25" customWidth="1"/>
    <col min="517" max="517" width="9.140625" style="25"/>
    <col min="518" max="518" width="13.28515625" style="25" customWidth="1"/>
    <col min="519" max="519" width="15.5703125" style="25" customWidth="1"/>
    <col min="520" max="520" width="16.7109375" style="25" customWidth="1"/>
    <col min="521" max="521" width="0" style="25" hidden="1" customWidth="1"/>
    <col min="522" max="522" width="8.28515625" style="25" customWidth="1"/>
    <col min="523" max="768" width="9.140625" style="25"/>
    <col min="769" max="769" width="0" style="25" hidden="1" customWidth="1"/>
    <col min="770" max="770" width="1.28515625" style="25" customWidth="1"/>
    <col min="771" max="771" width="9.140625" style="25"/>
    <col min="772" max="772" width="13" style="25" customWidth="1"/>
    <col min="773" max="773" width="9.140625" style="25"/>
    <col min="774" max="774" width="13.28515625" style="25" customWidth="1"/>
    <col min="775" max="775" width="15.5703125" style="25" customWidth="1"/>
    <col min="776" max="776" width="16.7109375" style="25" customWidth="1"/>
    <col min="777" max="777" width="0" style="25" hidden="1" customWidth="1"/>
    <col min="778" max="778" width="8.28515625" style="25" customWidth="1"/>
    <col min="779" max="1024" width="9.140625" style="25"/>
    <col min="1025" max="1025" width="0" style="25" hidden="1" customWidth="1"/>
    <col min="1026" max="1026" width="1.28515625" style="25" customWidth="1"/>
    <col min="1027" max="1027" width="9.140625" style="25"/>
    <col min="1028" max="1028" width="13" style="25" customWidth="1"/>
    <col min="1029" max="1029" width="9.140625" style="25"/>
    <col min="1030" max="1030" width="13.28515625" style="25" customWidth="1"/>
    <col min="1031" max="1031" width="15.5703125" style="25" customWidth="1"/>
    <col min="1032" max="1032" width="16.7109375" style="25" customWidth="1"/>
    <col min="1033" max="1033" width="0" style="25" hidden="1" customWidth="1"/>
    <col min="1034" max="1034" width="8.28515625" style="25" customWidth="1"/>
    <col min="1035" max="1280" width="9.140625" style="25"/>
    <col min="1281" max="1281" width="0" style="25" hidden="1" customWidth="1"/>
    <col min="1282" max="1282" width="1.28515625" style="25" customWidth="1"/>
    <col min="1283" max="1283" width="9.140625" style="25"/>
    <col min="1284" max="1284" width="13" style="25" customWidth="1"/>
    <col min="1285" max="1285" width="9.140625" style="25"/>
    <col min="1286" max="1286" width="13.28515625" style="25" customWidth="1"/>
    <col min="1287" max="1287" width="15.5703125" style="25" customWidth="1"/>
    <col min="1288" max="1288" width="16.7109375" style="25" customWidth="1"/>
    <col min="1289" max="1289" width="0" style="25" hidden="1" customWidth="1"/>
    <col min="1290" max="1290" width="8.28515625" style="25" customWidth="1"/>
    <col min="1291" max="1536" width="9.140625" style="25"/>
    <col min="1537" max="1537" width="0" style="25" hidden="1" customWidth="1"/>
    <col min="1538" max="1538" width="1.28515625" style="25" customWidth="1"/>
    <col min="1539" max="1539" width="9.140625" style="25"/>
    <col min="1540" max="1540" width="13" style="25" customWidth="1"/>
    <col min="1541" max="1541" width="9.140625" style="25"/>
    <col min="1542" max="1542" width="13.28515625" style="25" customWidth="1"/>
    <col min="1543" max="1543" width="15.5703125" style="25" customWidth="1"/>
    <col min="1544" max="1544" width="16.7109375" style="25" customWidth="1"/>
    <col min="1545" max="1545" width="0" style="25" hidden="1" customWidth="1"/>
    <col min="1546" max="1546" width="8.28515625" style="25" customWidth="1"/>
    <col min="1547" max="1792" width="9.140625" style="25"/>
    <col min="1793" max="1793" width="0" style="25" hidden="1" customWidth="1"/>
    <col min="1794" max="1794" width="1.28515625" style="25" customWidth="1"/>
    <col min="1795" max="1795" width="9.140625" style="25"/>
    <col min="1796" max="1796" width="13" style="25" customWidth="1"/>
    <col min="1797" max="1797" width="9.140625" style="25"/>
    <col min="1798" max="1798" width="13.28515625" style="25" customWidth="1"/>
    <col min="1799" max="1799" width="15.5703125" style="25" customWidth="1"/>
    <col min="1800" max="1800" width="16.7109375" style="25" customWidth="1"/>
    <col min="1801" max="1801" width="0" style="25" hidden="1" customWidth="1"/>
    <col min="1802" max="1802" width="8.28515625" style="25" customWidth="1"/>
    <col min="1803" max="2048" width="9.140625" style="25"/>
    <col min="2049" max="2049" width="0" style="25" hidden="1" customWidth="1"/>
    <col min="2050" max="2050" width="1.28515625" style="25" customWidth="1"/>
    <col min="2051" max="2051" width="9.140625" style="25"/>
    <col min="2052" max="2052" width="13" style="25" customWidth="1"/>
    <col min="2053" max="2053" width="9.140625" style="25"/>
    <col min="2054" max="2054" width="13.28515625" style="25" customWidth="1"/>
    <col min="2055" max="2055" width="15.5703125" style="25" customWidth="1"/>
    <col min="2056" max="2056" width="16.7109375" style="25" customWidth="1"/>
    <col min="2057" max="2057" width="0" style="25" hidden="1" customWidth="1"/>
    <col min="2058" max="2058" width="8.28515625" style="25" customWidth="1"/>
    <col min="2059" max="2304" width="9.140625" style="25"/>
    <col min="2305" max="2305" width="0" style="25" hidden="1" customWidth="1"/>
    <col min="2306" max="2306" width="1.28515625" style="25" customWidth="1"/>
    <col min="2307" max="2307" width="9.140625" style="25"/>
    <col min="2308" max="2308" width="13" style="25" customWidth="1"/>
    <col min="2309" max="2309" width="9.140625" style="25"/>
    <col min="2310" max="2310" width="13.28515625" style="25" customWidth="1"/>
    <col min="2311" max="2311" width="15.5703125" style="25" customWidth="1"/>
    <col min="2312" max="2312" width="16.7109375" style="25" customWidth="1"/>
    <col min="2313" max="2313" width="0" style="25" hidden="1" customWidth="1"/>
    <col min="2314" max="2314" width="8.28515625" style="25" customWidth="1"/>
    <col min="2315" max="2560" width="9.140625" style="25"/>
    <col min="2561" max="2561" width="0" style="25" hidden="1" customWidth="1"/>
    <col min="2562" max="2562" width="1.28515625" style="25" customWidth="1"/>
    <col min="2563" max="2563" width="9.140625" style="25"/>
    <col min="2564" max="2564" width="13" style="25" customWidth="1"/>
    <col min="2565" max="2565" width="9.140625" style="25"/>
    <col min="2566" max="2566" width="13.28515625" style="25" customWidth="1"/>
    <col min="2567" max="2567" width="15.5703125" style="25" customWidth="1"/>
    <col min="2568" max="2568" width="16.7109375" style="25" customWidth="1"/>
    <col min="2569" max="2569" width="0" style="25" hidden="1" customWidth="1"/>
    <col min="2570" max="2570" width="8.28515625" style="25" customWidth="1"/>
    <col min="2571" max="2816" width="9.140625" style="25"/>
    <col min="2817" max="2817" width="0" style="25" hidden="1" customWidth="1"/>
    <col min="2818" max="2818" width="1.28515625" style="25" customWidth="1"/>
    <col min="2819" max="2819" width="9.140625" style="25"/>
    <col min="2820" max="2820" width="13" style="25" customWidth="1"/>
    <col min="2821" max="2821" width="9.140625" style="25"/>
    <col min="2822" max="2822" width="13.28515625" style="25" customWidth="1"/>
    <col min="2823" max="2823" width="15.5703125" style="25" customWidth="1"/>
    <col min="2824" max="2824" width="16.7109375" style="25" customWidth="1"/>
    <col min="2825" max="2825" width="0" style="25" hidden="1" customWidth="1"/>
    <col min="2826" max="2826" width="8.28515625" style="25" customWidth="1"/>
    <col min="2827" max="3072" width="9.140625" style="25"/>
    <col min="3073" max="3073" width="0" style="25" hidden="1" customWidth="1"/>
    <col min="3074" max="3074" width="1.28515625" style="25" customWidth="1"/>
    <col min="3075" max="3075" width="9.140625" style="25"/>
    <col min="3076" max="3076" width="13" style="25" customWidth="1"/>
    <col min="3077" max="3077" width="9.140625" style="25"/>
    <col min="3078" max="3078" width="13.28515625" style="25" customWidth="1"/>
    <col min="3079" max="3079" width="15.5703125" style="25" customWidth="1"/>
    <col min="3080" max="3080" width="16.7109375" style="25" customWidth="1"/>
    <col min="3081" max="3081" width="0" style="25" hidden="1" customWidth="1"/>
    <col min="3082" max="3082" width="8.28515625" style="25" customWidth="1"/>
    <col min="3083" max="3328" width="9.140625" style="25"/>
    <col min="3329" max="3329" width="0" style="25" hidden="1" customWidth="1"/>
    <col min="3330" max="3330" width="1.28515625" style="25" customWidth="1"/>
    <col min="3331" max="3331" width="9.140625" style="25"/>
    <col min="3332" max="3332" width="13" style="25" customWidth="1"/>
    <col min="3333" max="3333" width="9.140625" style="25"/>
    <col min="3334" max="3334" width="13.28515625" style="25" customWidth="1"/>
    <col min="3335" max="3335" width="15.5703125" style="25" customWidth="1"/>
    <col min="3336" max="3336" width="16.7109375" style="25" customWidth="1"/>
    <col min="3337" max="3337" width="0" style="25" hidden="1" customWidth="1"/>
    <col min="3338" max="3338" width="8.28515625" style="25" customWidth="1"/>
    <col min="3339" max="3584" width="9.140625" style="25"/>
    <col min="3585" max="3585" width="0" style="25" hidden="1" customWidth="1"/>
    <col min="3586" max="3586" width="1.28515625" style="25" customWidth="1"/>
    <col min="3587" max="3587" width="9.140625" style="25"/>
    <col min="3588" max="3588" width="13" style="25" customWidth="1"/>
    <col min="3589" max="3589" width="9.140625" style="25"/>
    <col min="3590" max="3590" width="13.28515625" style="25" customWidth="1"/>
    <col min="3591" max="3591" width="15.5703125" style="25" customWidth="1"/>
    <col min="3592" max="3592" width="16.7109375" style="25" customWidth="1"/>
    <col min="3593" max="3593" width="0" style="25" hidden="1" customWidth="1"/>
    <col min="3594" max="3594" width="8.28515625" style="25" customWidth="1"/>
    <col min="3595" max="3840" width="9.140625" style="25"/>
    <col min="3841" max="3841" width="0" style="25" hidden="1" customWidth="1"/>
    <col min="3842" max="3842" width="1.28515625" style="25" customWidth="1"/>
    <col min="3843" max="3843" width="9.140625" style="25"/>
    <col min="3844" max="3844" width="13" style="25" customWidth="1"/>
    <col min="3845" max="3845" width="9.140625" style="25"/>
    <col min="3846" max="3846" width="13.28515625" style="25" customWidth="1"/>
    <col min="3847" max="3847" width="15.5703125" style="25" customWidth="1"/>
    <col min="3848" max="3848" width="16.7109375" style="25" customWidth="1"/>
    <col min="3849" max="3849" width="0" style="25" hidden="1" customWidth="1"/>
    <col min="3850" max="3850" width="8.28515625" style="25" customWidth="1"/>
    <col min="3851" max="4096" width="9.140625" style="25"/>
    <col min="4097" max="4097" width="0" style="25" hidden="1" customWidth="1"/>
    <col min="4098" max="4098" width="1.28515625" style="25" customWidth="1"/>
    <col min="4099" max="4099" width="9.140625" style="25"/>
    <col min="4100" max="4100" width="13" style="25" customWidth="1"/>
    <col min="4101" max="4101" width="9.140625" style="25"/>
    <col min="4102" max="4102" width="13.28515625" style="25" customWidth="1"/>
    <col min="4103" max="4103" width="15.5703125" style="25" customWidth="1"/>
    <col min="4104" max="4104" width="16.7109375" style="25" customWidth="1"/>
    <col min="4105" max="4105" width="0" style="25" hidden="1" customWidth="1"/>
    <col min="4106" max="4106" width="8.28515625" style="25" customWidth="1"/>
    <col min="4107" max="4352" width="9.140625" style="25"/>
    <col min="4353" max="4353" width="0" style="25" hidden="1" customWidth="1"/>
    <col min="4354" max="4354" width="1.28515625" style="25" customWidth="1"/>
    <col min="4355" max="4355" width="9.140625" style="25"/>
    <col min="4356" max="4356" width="13" style="25" customWidth="1"/>
    <col min="4357" max="4357" width="9.140625" style="25"/>
    <col min="4358" max="4358" width="13.28515625" style="25" customWidth="1"/>
    <col min="4359" max="4359" width="15.5703125" style="25" customWidth="1"/>
    <col min="4360" max="4360" width="16.7109375" style="25" customWidth="1"/>
    <col min="4361" max="4361" width="0" style="25" hidden="1" customWidth="1"/>
    <col min="4362" max="4362" width="8.28515625" style="25" customWidth="1"/>
    <col min="4363" max="4608" width="9.140625" style="25"/>
    <col min="4609" max="4609" width="0" style="25" hidden="1" customWidth="1"/>
    <col min="4610" max="4610" width="1.28515625" style="25" customWidth="1"/>
    <col min="4611" max="4611" width="9.140625" style="25"/>
    <col min="4612" max="4612" width="13" style="25" customWidth="1"/>
    <col min="4613" max="4613" width="9.140625" style="25"/>
    <col min="4614" max="4614" width="13.28515625" style="25" customWidth="1"/>
    <col min="4615" max="4615" width="15.5703125" style="25" customWidth="1"/>
    <col min="4616" max="4616" width="16.7109375" style="25" customWidth="1"/>
    <col min="4617" max="4617" width="0" style="25" hidden="1" customWidth="1"/>
    <col min="4618" max="4618" width="8.28515625" style="25" customWidth="1"/>
    <col min="4619" max="4864" width="9.140625" style="25"/>
    <col min="4865" max="4865" width="0" style="25" hidden="1" customWidth="1"/>
    <col min="4866" max="4866" width="1.28515625" style="25" customWidth="1"/>
    <col min="4867" max="4867" width="9.140625" style="25"/>
    <col min="4868" max="4868" width="13" style="25" customWidth="1"/>
    <col min="4869" max="4869" width="9.140625" style="25"/>
    <col min="4870" max="4870" width="13.28515625" style="25" customWidth="1"/>
    <col min="4871" max="4871" width="15.5703125" style="25" customWidth="1"/>
    <col min="4872" max="4872" width="16.7109375" style="25" customWidth="1"/>
    <col min="4873" max="4873" width="0" style="25" hidden="1" customWidth="1"/>
    <col min="4874" max="4874" width="8.28515625" style="25" customWidth="1"/>
    <col min="4875" max="5120" width="9.140625" style="25"/>
    <col min="5121" max="5121" width="0" style="25" hidden="1" customWidth="1"/>
    <col min="5122" max="5122" width="1.28515625" style="25" customWidth="1"/>
    <col min="5123" max="5123" width="9.140625" style="25"/>
    <col min="5124" max="5124" width="13" style="25" customWidth="1"/>
    <col min="5125" max="5125" width="9.140625" style="25"/>
    <col min="5126" max="5126" width="13.28515625" style="25" customWidth="1"/>
    <col min="5127" max="5127" width="15.5703125" style="25" customWidth="1"/>
    <col min="5128" max="5128" width="16.7109375" style="25" customWidth="1"/>
    <col min="5129" max="5129" width="0" style="25" hidden="1" customWidth="1"/>
    <col min="5130" max="5130" width="8.28515625" style="25" customWidth="1"/>
    <col min="5131" max="5376" width="9.140625" style="25"/>
    <col min="5377" max="5377" width="0" style="25" hidden="1" customWidth="1"/>
    <col min="5378" max="5378" width="1.28515625" style="25" customWidth="1"/>
    <col min="5379" max="5379" width="9.140625" style="25"/>
    <col min="5380" max="5380" width="13" style="25" customWidth="1"/>
    <col min="5381" max="5381" width="9.140625" style="25"/>
    <col min="5382" max="5382" width="13.28515625" style="25" customWidth="1"/>
    <col min="5383" max="5383" width="15.5703125" style="25" customWidth="1"/>
    <col min="5384" max="5384" width="16.7109375" style="25" customWidth="1"/>
    <col min="5385" max="5385" width="0" style="25" hidden="1" customWidth="1"/>
    <col min="5386" max="5386" width="8.28515625" style="25" customWidth="1"/>
    <col min="5387" max="5632" width="9.140625" style="25"/>
    <col min="5633" max="5633" width="0" style="25" hidden="1" customWidth="1"/>
    <col min="5634" max="5634" width="1.28515625" style="25" customWidth="1"/>
    <col min="5635" max="5635" width="9.140625" style="25"/>
    <col min="5636" max="5636" width="13" style="25" customWidth="1"/>
    <col min="5637" max="5637" width="9.140625" style="25"/>
    <col min="5638" max="5638" width="13.28515625" style="25" customWidth="1"/>
    <col min="5639" max="5639" width="15.5703125" style="25" customWidth="1"/>
    <col min="5640" max="5640" width="16.7109375" style="25" customWidth="1"/>
    <col min="5641" max="5641" width="0" style="25" hidden="1" customWidth="1"/>
    <col min="5642" max="5642" width="8.28515625" style="25" customWidth="1"/>
    <col min="5643" max="5888" width="9.140625" style="25"/>
    <col min="5889" max="5889" width="0" style="25" hidden="1" customWidth="1"/>
    <col min="5890" max="5890" width="1.28515625" style="25" customWidth="1"/>
    <col min="5891" max="5891" width="9.140625" style="25"/>
    <col min="5892" max="5892" width="13" style="25" customWidth="1"/>
    <col min="5893" max="5893" width="9.140625" style="25"/>
    <col min="5894" max="5894" width="13.28515625" style="25" customWidth="1"/>
    <col min="5895" max="5895" width="15.5703125" style="25" customWidth="1"/>
    <col min="5896" max="5896" width="16.7109375" style="25" customWidth="1"/>
    <col min="5897" max="5897" width="0" style="25" hidden="1" customWidth="1"/>
    <col min="5898" max="5898" width="8.28515625" style="25" customWidth="1"/>
    <col min="5899" max="6144" width="9.140625" style="25"/>
    <col min="6145" max="6145" width="0" style="25" hidden="1" customWidth="1"/>
    <col min="6146" max="6146" width="1.28515625" style="25" customWidth="1"/>
    <col min="6147" max="6147" width="9.140625" style="25"/>
    <col min="6148" max="6148" width="13" style="25" customWidth="1"/>
    <col min="6149" max="6149" width="9.140625" style="25"/>
    <col min="6150" max="6150" width="13.28515625" style="25" customWidth="1"/>
    <col min="6151" max="6151" width="15.5703125" style="25" customWidth="1"/>
    <col min="6152" max="6152" width="16.7109375" style="25" customWidth="1"/>
    <col min="6153" max="6153" width="0" style="25" hidden="1" customWidth="1"/>
    <col min="6154" max="6154" width="8.28515625" style="25" customWidth="1"/>
    <col min="6155" max="6400" width="9.140625" style="25"/>
    <col min="6401" max="6401" width="0" style="25" hidden="1" customWidth="1"/>
    <col min="6402" max="6402" width="1.28515625" style="25" customWidth="1"/>
    <col min="6403" max="6403" width="9.140625" style="25"/>
    <col min="6404" max="6404" width="13" style="25" customWidth="1"/>
    <col min="6405" max="6405" width="9.140625" style="25"/>
    <col min="6406" max="6406" width="13.28515625" style="25" customWidth="1"/>
    <col min="6407" max="6407" width="15.5703125" style="25" customWidth="1"/>
    <col min="6408" max="6408" width="16.7109375" style="25" customWidth="1"/>
    <col min="6409" max="6409" width="0" style="25" hidden="1" customWidth="1"/>
    <col min="6410" max="6410" width="8.28515625" style="25" customWidth="1"/>
    <col min="6411" max="6656" width="9.140625" style="25"/>
    <col min="6657" max="6657" width="0" style="25" hidden="1" customWidth="1"/>
    <col min="6658" max="6658" width="1.28515625" style="25" customWidth="1"/>
    <col min="6659" max="6659" width="9.140625" style="25"/>
    <col min="6660" max="6660" width="13" style="25" customWidth="1"/>
    <col min="6661" max="6661" width="9.140625" style="25"/>
    <col min="6662" max="6662" width="13.28515625" style="25" customWidth="1"/>
    <col min="6663" max="6663" width="15.5703125" style="25" customWidth="1"/>
    <col min="6664" max="6664" width="16.7109375" style="25" customWidth="1"/>
    <col min="6665" max="6665" width="0" style="25" hidden="1" customWidth="1"/>
    <col min="6666" max="6666" width="8.28515625" style="25" customWidth="1"/>
    <col min="6667" max="6912" width="9.140625" style="25"/>
    <col min="6913" max="6913" width="0" style="25" hidden="1" customWidth="1"/>
    <col min="6914" max="6914" width="1.28515625" style="25" customWidth="1"/>
    <col min="6915" max="6915" width="9.140625" style="25"/>
    <col min="6916" max="6916" width="13" style="25" customWidth="1"/>
    <col min="6917" max="6917" width="9.140625" style="25"/>
    <col min="6918" max="6918" width="13.28515625" style="25" customWidth="1"/>
    <col min="6919" max="6919" width="15.5703125" style="25" customWidth="1"/>
    <col min="6920" max="6920" width="16.7109375" style="25" customWidth="1"/>
    <col min="6921" max="6921" width="0" style="25" hidden="1" customWidth="1"/>
    <col min="6922" max="6922" width="8.28515625" style="25" customWidth="1"/>
    <col min="6923" max="7168" width="9.140625" style="25"/>
    <col min="7169" max="7169" width="0" style="25" hidden="1" customWidth="1"/>
    <col min="7170" max="7170" width="1.28515625" style="25" customWidth="1"/>
    <col min="7171" max="7171" width="9.140625" style="25"/>
    <col min="7172" max="7172" width="13" style="25" customWidth="1"/>
    <col min="7173" max="7173" width="9.140625" style="25"/>
    <col min="7174" max="7174" width="13.28515625" style="25" customWidth="1"/>
    <col min="7175" max="7175" width="15.5703125" style="25" customWidth="1"/>
    <col min="7176" max="7176" width="16.7109375" style="25" customWidth="1"/>
    <col min="7177" max="7177" width="0" style="25" hidden="1" customWidth="1"/>
    <col min="7178" max="7178" width="8.28515625" style="25" customWidth="1"/>
    <col min="7179" max="7424" width="9.140625" style="25"/>
    <col min="7425" max="7425" width="0" style="25" hidden="1" customWidth="1"/>
    <col min="7426" max="7426" width="1.28515625" style="25" customWidth="1"/>
    <col min="7427" max="7427" width="9.140625" style="25"/>
    <col min="7428" max="7428" width="13" style="25" customWidth="1"/>
    <col min="7429" max="7429" width="9.140625" style="25"/>
    <col min="7430" max="7430" width="13.28515625" style="25" customWidth="1"/>
    <col min="7431" max="7431" width="15.5703125" style="25" customWidth="1"/>
    <col min="7432" max="7432" width="16.7109375" style="25" customWidth="1"/>
    <col min="7433" max="7433" width="0" style="25" hidden="1" customWidth="1"/>
    <col min="7434" max="7434" width="8.28515625" style="25" customWidth="1"/>
    <col min="7435" max="7680" width="9.140625" style="25"/>
    <col min="7681" max="7681" width="0" style="25" hidden="1" customWidth="1"/>
    <col min="7682" max="7682" width="1.28515625" style="25" customWidth="1"/>
    <col min="7683" max="7683" width="9.140625" style="25"/>
    <col min="7684" max="7684" width="13" style="25" customWidth="1"/>
    <col min="7685" max="7685" width="9.140625" style="25"/>
    <col min="7686" max="7686" width="13.28515625" style="25" customWidth="1"/>
    <col min="7687" max="7687" width="15.5703125" style="25" customWidth="1"/>
    <col min="7688" max="7688" width="16.7109375" style="25" customWidth="1"/>
    <col min="7689" max="7689" width="0" style="25" hidden="1" customWidth="1"/>
    <col min="7690" max="7690" width="8.28515625" style="25" customWidth="1"/>
    <col min="7691" max="7936" width="9.140625" style="25"/>
    <col min="7937" max="7937" width="0" style="25" hidden="1" customWidth="1"/>
    <col min="7938" max="7938" width="1.28515625" style="25" customWidth="1"/>
    <col min="7939" max="7939" width="9.140625" style="25"/>
    <col min="7940" max="7940" width="13" style="25" customWidth="1"/>
    <col min="7941" max="7941" width="9.140625" style="25"/>
    <col min="7942" max="7942" width="13.28515625" style="25" customWidth="1"/>
    <col min="7943" max="7943" width="15.5703125" style="25" customWidth="1"/>
    <col min="7944" max="7944" width="16.7109375" style="25" customWidth="1"/>
    <col min="7945" max="7945" width="0" style="25" hidden="1" customWidth="1"/>
    <col min="7946" max="7946" width="8.28515625" style="25" customWidth="1"/>
    <col min="7947" max="8192" width="9.140625" style="25"/>
    <col min="8193" max="8193" width="0" style="25" hidden="1" customWidth="1"/>
    <col min="8194" max="8194" width="1.28515625" style="25" customWidth="1"/>
    <col min="8195" max="8195" width="9.140625" style="25"/>
    <col min="8196" max="8196" width="13" style="25" customWidth="1"/>
    <col min="8197" max="8197" width="9.140625" style="25"/>
    <col min="8198" max="8198" width="13.28515625" style="25" customWidth="1"/>
    <col min="8199" max="8199" width="15.5703125" style="25" customWidth="1"/>
    <col min="8200" max="8200" width="16.7109375" style="25" customWidth="1"/>
    <col min="8201" max="8201" width="0" style="25" hidden="1" customWidth="1"/>
    <col min="8202" max="8202" width="8.28515625" style="25" customWidth="1"/>
    <col min="8203" max="8448" width="9.140625" style="25"/>
    <col min="8449" max="8449" width="0" style="25" hidden="1" customWidth="1"/>
    <col min="8450" max="8450" width="1.28515625" style="25" customWidth="1"/>
    <col min="8451" max="8451" width="9.140625" style="25"/>
    <col min="8452" max="8452" width="13" style="25" customWidth="1"/>
    <col min="8453" max="8453" width="9.140625" style="25"/>
    <col min="8454" max="8454" width="13.28515625" style="25" customWidth="1"/>
    <col min="8455" max="8455" width="15.5703125" style="25" customWidth="1"/>
    <col min="8456" max="8456" width="16.7109375" style="25" customWidth="1"/>
    <col min="8457" max="8457" width="0" style="25" hidden="1" customWidth="1"/>
    <col min="8458" max="8458" width="8.28515625" style="25" customWidth="1"/>
    <col min="8459" max="8704" width="9.140625" style="25"/>
    <col min="8705" max="8705" width="0" style="25" hidden="1" customWidth="1"/>
    <col min="8706" max="8706" width="1.28515625" style="25" customWidth="1"/>
    <col min="8707" max="8707" width="9.140625" style="25"/>
    <col min="8708" max="8708" width="13" style="25" customWidth="1"/>
    <col min="8709" max="8709" width="9.140625" style="25"/>
    <col min="8710" max="8710" width="13.28515625" style="25" customWidth="1"/>
    <col min="8711" max="8711" width="15.5703125" style="25" customWidth="1"/>
    <col min="8712" max="8712" width="16.7109375" style="25" customWidth="1"/>
    <col min="8713" max="8713" width="0" style="25" hidden="1" customWidth="1"/>
    <col min="8714" max="8714" width="8.28515625" style="25" customWidth="1"/>
    <col min="8715" max="8960" width="9.140625" style="25"/>
    <col min="8961" max="8961" width="0" style="25" hidden="1" customWidth="1"/>
    <col min="8962" max="8962" width="1.28515625" style="25" customWidth="1"/>
    <col min="8963" max="8963" width="9.140625" style="25"/>
    <col min="8964" max="8964" width="13" style="25" customWidth="1"/>
    <col min="8965" max="8965" width="9.140625" style="25"/>
    <col min="8966" max="8966" width="13.28515625" style="25" customWidth="1"/>
    <col min="8967" max="8967" width="15.5703125" style="25" customWidth="1"/>
    <col min="8968" max="8968" width="16.7109375" style="25" customWidth="1"/>
    <col min="8969" max="8969" width="0" style="25" hidden="1" customWidth="1"/>
    <col min="8970" max="8970" width="8.28515625" style="25" customWidth="1"/>
    <col min="8971" max="9216" width="9.140625" style="25"/>
    <col min="9217" max="9217" width="0" style="25" hidden="1" customWidth="1"/>
    <col min="9218" max="9218" width="1.28515625" style="25" customWidth="1"/>
    <col min="9219" max="9219" width="9.140625" style="25"/>
    <col min="9220" max="9220" width="13" style="25" customWidth="1"/>
    <col min="9221" max="9221" width="9.140625" style="25"/>
    <col min="9222" max="9222" width="13.28515625" style="25" customWidth="1"/>
    <col min="9223" max="9223" width="15.5703125" style="25" customWidth="1"/>
    <col min="9224" max="9224" width="16.7109375" style="25" customWidth="1"/>
    <col min="9225" max="9225" width="0" style="25" hidden="1" customWidth="1"/>
    <col min="9226" max="9226" width="8.28515625" style="25" customWidth="1"/>
    <col min="9227" max="9472" width="9.140625" style="25"/>
    <col min="9473" max="9473" width="0" style="25" hidden="1" customWidth="1"/>
    <col min="9474" max="9474" width="1.28515625" style="25" customWidth="1"/>
    <col min="9475" max="9475" width="9.140625" style="25"/>
    <col min="9476" max="9476" width="13" style="25" customWidth="1"/>
    <col min="9477" max="9477" width="9.140625" style="25"/>
    <col min="9478" max="9478" width="13.28515625" style="25" customWidth="1"/>
    <col min="9479" max="9479" width="15.5703125" style="25" customWidth="1"/>
    <col min="9480" max="9480" width="16.7109375" style="25" customWidth="1"/>
    <col min="9481" max="9481" width="0" style="25" hidden="1" customWidth="1"/>
    <col min="9482" max="9482" width="8.28515625" style="25" customWidth="1"/>
    <col min="9483" max="9728" width="9.140625" style="25"/>
    <col min="9729" max="9729" width="0" style="25" hidden="1" customWidth="1"/>
    <col min="9730" max="9730" width="1.28515625" style="25" customWidth="1"/>
    <col min="9731" max="9731" width="9.140625" style="25"/>
    <col min="9732" max="9732" width="13" style="25" customWidth="1"/>
    <col min="9733" max="9733" width="9.140625" style="25"/>
    <col min="9734" max="9734" width="13.28515625" style="25" customWidth="1"/>
    <col min="9735" max="9735" width="15.5703125" style="25" customWidth="1"/>
    <col min="9736" max="9736" width="16.7109375" style="25" customWidth="1"/>
    <col min="9737" max="9737" width="0" style="25" hidden="1" customWidth="1"/>
    <col min="9738" max="9738" width="8.28515625" style="25" customWidth="1"/>
    <col min="9739" max="9984" width="9.140625" style="25"/>
    <col min="9985" max="9985" width="0" style="25" hidden="1" customWidth="1"/>
    <col min="9986" max="9986" width="1.28515625" style="25" customWidth="1"/>
    <col min="9987" max="9987" width="9.140625" style="25"/>
    <col min="9988" max="9988" width="13" style="25" customWidth="1"/>
    <col min="9989" max="9989" width="9.140625" style="25"/>
    <col min="9990" max="9990" width="13.28515625" style="25" customWidth="1"/>
    <col min="9991" max="9991" width="15.5703125" style="25" customWidth="1"/>
    <col min="9992" max="9992" width="16.7109375" style="25" customWidth="1"/>
    <col min="9993" max="9993" width="0" style="25" hidden="1" customWidth="1"/>
    <col min="9994" max="9994" width="8.28515625" style="25" customWidth="1"/>
    <col min="9995" max="10240" width="9.140625" style="25"/>
    <col min="10241" max="10241" width="0" style="25" hidden="1" customWidth="1"/>
    <col min="10242" max="10242" width="1.28515625" style="25" customWidth="1"/>
    <col min="10243" max="10243" width="9.140625" style="25"/>
    <col min="10244" max="10244" width="13" style="25" customWidth="1"/>
    <col min="10245" max="10245" width="9.140625" style="25"/>
    <col min="10246" max="10246" width="13.28515625" style="25" customWidth="1"/>
    <col min="10247" max="10247" width="15.5703125" style="25" customWidth="1"/>
    <col min="10248" max="10248" width="16.7109375" style="25" customWidth="1"/>
    <col min="10249" max="10249" width="0" style="25" hidden="1" customWidth="1"/>
    <col min="10250" max="10250" width="8.28515625" style="25" customWidth="1"/>
    <col min="10251" max="10496" width="9.140625" style="25"/>
    <col min="10497" max="10497" width="0" style="25" hidden="1" customWidth="1"/>
    <col min="10498" max="10498" width="1.28515625" style="25" customWidth="1"/>
    <col min="10499" max="10499" width="9.140625" style="25"/>
    <col min="10500" max="10500" width="13" style="25" customWidth="1"/>
    <col min="10501" max="10501" width="9.140625" style="25"/>
    <col min="10502" max="10502" width="13.28515625" style="25" customWidth="1"/>
    <col min="10503" max="10503" width="15.5703125" style="25" customWidth="1"/>
    <col min="10504" max="10504" width="16.7109375" style="25" customWidth="1"/>
    <col min="10505" max="10505" width="0" style="25" hidden="1" customWidth="1"/>
    <col min="10506" max="10506" width="8.28515625" style="25" customWidth="1"/>
    <col min="10507" max="10752" width="9.140625" style="25"/>
    <col min="10753" max="10753" width="0" style="25" hidden="1" customWidth="1"/>
    <col min="10754" max="10754" width="1.28515625" style="25" customWidth="1"/>
    <col min="10755" max="10755" width="9.140625" style="25"/>
    <col min="10756" max="10756" width="13" style="25" customWidth="1"/>
    <col min="10757" max="10757" width="9.140625" style="25"/>
    <col min="10758" max="10758" width="13.28515625" style="25" customWidth="1"/>
    <col min="10759" max="10759" width="15.5703125" style="25" customWidth="1"/>
    <col min="10760" max="10760" width="16.7109375" style="25" customWidth="1"/>
    <col min="10761" max="10761" width="0" style="25" hidden="1" customWidth="1"/>
    <col min="10762" max="10762" width="8.28515625" style="25" customWidth="1"/>
    <col min="10763" max="11008" width="9.140625" style="25"/>
    <col min="11009" max="11009" width="0" style="25" hidden="1" customWidth="1"/>
    <col min="11010" max="11010" width="1.28515625" style="25" customWidth="1"/>
    <col min="11011" max="11011" width="9.140625" style="25"/>
    <col min="11012" max="11012" width="13" style="25" customWidth="1"/>
    <col min="11013" max="11013" width="9.140625" style="25"/>
    <col min="11014" max="11014" width="13.28515625" style="25" customWidth="1"/>
    <col min="11015" max="11015" width="15.5703125" style="25" customWidth="1"/>
    <col min="11016" max="11016" width="16.7109375" style="25" customWidth="1"/>
    <col min="11017" max="11017" width="0" style="25" hidden="1" customWidth="1"/>
    <col min="11018" max="11018" width="8.28515625" style="25" customWidth="1"/>
    <col min="11019" max="11264" width="9.140625" style="25"/>
    <col min="11265" max="11265" width="0" style="25" hidden="1" customWidth="1"/>
    <col min="11266" max="11266" width="1.28515625" style="25" customWidth="1"/>
    <col min="11267" max="11267" width="9.140625" style="25"/>
    <col min="11268" max="11268" width="13" style="25" customWidth="1"/>
    <col min="11269" max="11269" width="9.140625" style="25"/>
    <col min="11270" max="11270" width="13.28515625" style="25" customWidth="1"/>
    <col min="11271" max="11271" width="15.5703125" style="25" customWidth="1"/>
    <col min="11272" max="11272" width="16.7109375" style="25" customWidth="1"/>
    <col min="11273" max="11273" width="0" style="25" hidden="1" customWidth="1"/>
    <col min="11274" max="11274" width="8.28515625" style="25" customWidth="1"/>
    <col min="11275" max="11520" width="9.140625" style="25"/>
    <col min="11521" max="11521" width="0" style="25" hidden="1" customWidth="1"/>
    <col min="11522" max="11522" width="1.28515625" style="25" customWidth="1"/>
    <col min="11523" max="11523" width="9.140625" style="25"/>
    <col min="11524" max="11524" width="13" style="25" customWidth="1"/>
    <col min="11525" max="11525" width="9.140625" style="25"/>
    <col min="11526" max="11526" width="13.28515625" style="25" customWidth="1"/>
    <col min="11527" max="11527" width="15.5703125" style="25" customWidth="1"/>
    <col min="11528" max="11528" width="16.7109375" style="25" customWidth="1"/>
    <col min="11529" max="11529" width="0" style="25" hidden="1" customWidth="1"/>
    <col min="11530" max="11530" width="8.28515625" style="25" customWidth="1"/>
    <col min="11531" max="11776" width="9.140625" style="25"/>
    <col min="11777" max="11777" width="0" style="25" hidden="1" customWidth="1"/>
    <col min="11778" max="11778" width="1.28515625" style="25" customWidth="1"/>
    <col min="11779" max="11779" width="9.140625" style="25"/>
    <col min="11780" max="11780" width="13" style="25" customWidth="1"/>
    <col min="11781" max="11781" width="9.140625" style="25"/>
    <col min="11782" max="11782" width="13.28515625" style="25" customWidth="1"/>
    <col min="11783" max="11783" width="15.5703125" style="25" customWidth="1"/>
    <col min="11784" max="11784" width="16.7109375" style="25" customWidth="1"/>
    <col min="11785" max="11785" width="0" style="25" hidden="1" customWidth="1"/>
    <col min="11786" max="11786" width="8.28515625" style="25" customWidth="1"/>
    <col min="11787" max="12032" width="9.140625" style="25"/>
    <col min="12033" max="12033" width="0" style="25" hidden="1" customWidth="1"/>
    <col min="12034" max="12034" width="1.28515625" style="25" customWidth="1"/>
    <col min="12035" max="12035" width="9.140625" style="25"/>
    <col min="12036" max="12036" width="13" style="25" customWidth="1"/>
    <col min="12037" max="12037" width="9.140625" style="25"/>
    <col min="12038" max="12038" width="13.28515625" style="25" customWidth="1"/>
    <col min="12039" max="12039" width="15.5703125" style="25" customWidth="1"/>
    <col min="12040" max="12040" width="16.7109375" style="25" customWidth="1"/>
    <col min="12041" max="12041" width="0" style="25" hidden="1" customWidth="1"/>
    <col min="12042" max="12042" width="8.28515625" style="25" customWidth="1"/>
    <col min="12043" max="12288" width="9.140625" style="25"/>
    <col min="12289" max="12289" width="0" style="25" hidden="1" customWidth="1"/>
    <col min="12290" max="12290" width="1.28515625" style="25" customWidth="1"/>
    <col min="12291" max="12291" width="9.140625" style="25"/>
    <col min="12292" max="12292" width="13" style="25" customWidth="1"/>
    <col min="12293" max="12293" width="9.140625" style="25"/>
    <col min="12294" max="12294" width="13.28515625" style="25" customWidth="1"/>
    <col min="12295" max="12295" width="15.5703125" style="25" customWidth="1"/>
    <col min="12296" max="12296" width="16.7109375" style="25" customWidth="1"/>
    <col min="12297" max="12297" width="0" style="25" hidden="1" customWidth="1"/>
    <col min="12298" max="12298" width="8.28515625" style="25" customWidth="1"/>
    <col min="12299" max="12544" width="9.140625" style="25"/>
    <col min="12545" max="12545" width="0" style="25" hidden="1" customWidth="1"/>
    <col min="12546" max="12546" width="1.28515625" style="25" customWidth="1"/>
    <col min="12547" max="12547" width="9.140625" style="25"/>
    <col min="12548" max="12548" width="13" style="25" customWidth="1"/>
    <col min="12549" max="12549" width="9.140625" style="25"/>
    <col min="12550" max="12550" width="13.28515625" style="25" customWidth="1"/>
    <col min="12551" max="12551" width="15.5703125" style="25" customWidth="1"/>
    <col min="12552" max="12552" width="16.7109375" style="25" customWidth="1"/>
    <col min="12553" max="12553" width="0" style="25" hidden="1" customWidth="1"/>
    <col min="12554" max="12554" width="8.28515625" style="25" customWidth="1"/>
    <col min="12555" max="12800" width="9.140625" style="25"/>
    <col min="12801" max="12801" width="0" style="25" hidden="1" customWidth="1"/>
    <col min="12802" max="12802" width="1.28515625" style="25" customWidth="1"/>
    <col min="12803" max="12803" width="9.140625" style="25"/>
    <col min="12804" max="12804" width="13" style="25" customWidth="1"/>
    <col min="12805" max="12805" width="9.140625" style="25"/>
    <col min="12806" max="12806" width="13.28515625" style="25" customWidth="1"/>
    <col min="12807" max="12807" width="15.5703125" style="25" customWidth="1"/>
    <col min="12808" max="12808" width="16.7109375" style="25" customWidth="1"/>
    <col min="12809" max="12809" width="0" style="25" hidden="1" customWidth="1"/>
    <col min="12810" max="12810" width="8.28515625" style="25" customWidth="1"/>
    <col min="12811" max="13056" width="9.140625" style="25"/>
    <col min="13057" max="13057" width="0" style="25" hidden="1" customWidth="1"/>
    <col min="13058" max="13058" width="1.28515625" style="25" customWidth="1"/>
    <col min="13059" max="13059" width="9.140625" style="25"/>
    <col min="13060" max="13060" width="13" style="25" customWidth="1"/>
    <col min="13061" max="13061" width="9.140625" style="25"/>
    <col min="13062" max="13062" width="13.28515625" style="25" customWidth="1"/>
    <col min="13063" max="13063" width="15.5703125" style="25" customWidth="1"/>
    <col min="13064" max="13064" width="16.7109375" style="25" customWidth="1"/>
    <col min="13065" max="13065" width="0" style="25" hidden="1" customWidth="1"/>
    <col min="13066" max="13066" width="8.28515625" style="25" customWidth="1"/>
    <col min="13067" max="13312" width="9.140625" style="25"/>
    <col min="13313" max="13313" width="0" style="25" hidden="1" customWidth="1"/>
    <col min="13314" max="13314" width="1.28515625" style="25" customWidth="1"/>
    <col min="13315" max="13315" width="9.140625" style="25"/>
    <col min="13316" max="13316" width="13" style="25" customWidth="1"/>
    <col min="13317" max="13317" width="9.140625" style="25"/>
    <col min="13318" max="13318" width="13.28515625" style="25" customWidth="1"/>
    <col min="13319" max="13319" width="15.5703125" style="25" customWidth="1"/>
    <col min="13320" max="13320" width="16.7109375" style="25" customWidth="1"/>
    <col min="13321" max="13321" width="0" style="25" hidden="1" customWidth="1"/>
    <col min="13322" max="13322" width="8.28515625" style="25" customWidth="1"/>
    <col min="13323" max="13568" width="9.140625" style="25"/>
    <col min="13569" max="13569" width="0" style="25" hidden="1" customWidth="1"/>
    <col min="13570" max="13570" width="1.28515625" style="25" customWidth="1"/>
    <col min="13571" max="13571" width="9.140625" style="25"/>
    <col min="13572" max="13572" width="13" style="25" customWidth="1"/>
    <col min="13573" max="13573" width="9.140625" style="25"/>
    <col min="13574" max="13574" width="13.28515625" style="25" customWidth="1"/>
    <col min="13575" max="13575" width="15.5703125" style="25" customWidth="1"/>
    <col min="13576" max="13576" width="16.7109375" style="25" customWidth="1"/>
    <col min="13577" max="13577" width="0" style="25" hidden="1" customWidth="1"/>
    <col min="13578" max="13578" width="8.28515625" style="25" customWidth="1"/>
    <col min="13579" max="13824" width="9.140625" style="25"/>
    <col min="13825" max="13825" width="0" style="25" hidden="1" customWidth="1"/>
    <col min="13826" max="13826" width="1.28515625" style="25" customWidth="1"/>
    <col min="13827" max="13827" width="9.140625" style="25"/>
    <col min="13828" max="13828" width="13" style="25" customWidth="1"/>
    <col min="13829" max="13829" width="9.140625" style="25"/>
    <col min="13830" max="13830" width="13.28515625" style="25" customWidth="1"/>
    <col min="13831" max="13831" width="15.5703125" style="25" customWidth="1"/>
    <col min="13832" max="13832" width="16.7109375" style="25" customWidth="1"/>
    <col min="13833" max="13833" width="0" style="25" hidden="1" customWidth="1"/>
    <col min="13834" max="13834" width="8.28515625" style="25" customWidth="1"/>
    <col min="13835" max="14080" width="9.140625" style="25"/>
    <col min="14081" max="14081" width="0" style="25" hidden="1" customWidth="1"/>
    <col min="14082" max="14082" width="1.28515625" style="25" customWidth="1"/>
    <col min="14083" max="14083" width="9.140625" style="25"/>
    <col min="14084" max="14084" width="13" style="25" customWidth="1"/>
    <col min="14085" max="14085" width="9.140625" style="25"/>
    <col min="14086" max="14086" width="13.28515625" style="25" customWidth="1"/>
    <col min="14087" max="14087" width="15.5703125" style="25" customWidth="1"/>
    <col min="14088" max="14088" width="16.7109375" style="25" customWidth="1"/>
    <col min="14089" max="14089" width="0" style="25" hidden="1" customWidth="1"/>
    <col min="14090" max="14090" width="8.28515625" style="25" customWidth="1"/>
    <col min="14091" max="14336" width="9.140625" style="25"/>
    <col min="14337" max="14337" width="0" style="25" hidden="1" customWidth="1"/>
    <col min="14338" max="14338" width="1.28515625" style="25" customWidth="1"/>
    <col min="14339" max="14339" width="9.140625" style="25"/>
    <col min="14340" max="14340" width="13" style="25" customWidth="1"/>
    <col min="14341" max="14341" width="9.140625" style="25"/>
    <col min="14342" max="14342" width="13.28515625" style="25" customWidth="1"/>
    <col min="14343" max="14343" width="15.5703125" style="25" customWidth="1"/>
    <col min="14344" max="14344" width="16.7109375" style="25" customWidth="1"/>
    <col min="14345" max="14345" width="0" style="25" hidden="1" customWidth="1"/>
    <col min="14346" max="14346" width="8.28515625" style="25" customWidth="1"/>
    <col min="14347" max="14592" width="9.140625" style="25"/>
    <col min="14593" max="14593" width="0" style="25" hidden="1" customWidth="1"/>
    <col min="14594" max="14594" width="1.28515625" style="25" customWidth="1"/>
    <col min="14595" max="14595" width="9.140625" style="25"/>
    <col min="14596" max="14596" width="13" style="25" customWidth="1"/>
    <col min="14597" max="14597" width="9.140625" style="25"/>
    <col min="14598" max="14598" width="13.28515625" style="25" customWidth="1"/>
    <col min="14599" max="14599" width="15.5703125" style="25" customWidth="1"/>
    <col min="14600" max="14600" width="16.7109375" style="25" customWidth="1"/>
    <col min="14601" max="14601" width="0" style="25" hidden="1" customWidth="1"/>
    <col min="14602" max="14602" width="8.28515625" style="25" customWidth="1"/>
    <col min="14603" max="14848" width="9.140625" style="25"/>
    <col min="14849" max="14849" width="0" style="25" hidden="1" customWidth="1"/>
    <col min="14850" max="14850" width="1.28515625" style="25" customWidth="1"/>
    <col min="14851" max="14851" width="9.140625" style="25"/>
    <col min="14852" max="14852" width="13" style="25" customWidth="1"/>
    <col min="14853" max="14853" width="9.140625" style="25"/>
    <col min="14854" max="14854" width="13.28515625" style="25" customWidth="1"/>
    <col min="14855" max="14855" width="15.5703125" style="25" customWidth="1"/>
    <col min="14856" max="14856" width="16.7109375" style="25" customWidth="1"/>
    <col min="14857" max="14857" width="0" style="25" hidden="1" customWidth="1"/>
    <col min="14858" max="14858" width="8.28515625" style="25" customWidth="1"/>
    <col min="14859" max="15104" width="9.140625" style="25"/>
    <col min="15105" max="15105" width="0" style="25" hidden="1" customWidth="1"/>
    <col min="15106" max="15106" width="1.28515625" style="25" customWidth="1"/>
    <col min="15107" max="15107" width="9.140625" style="25"/>
    <col min="15108" max="15108" width="13" style="25" customWidth="1"/>
    <col min="15109" max="15109" width="9.140625" style="25"/>
    <col min="15110" max="15110" width="13.28515625" style="25" customWidth="1"/>
    <col min="15111" max="15111" width="15.5703125" style="25" customWidth="1"/>
    <col min="15112" max="15112" width="16.7109375" style="25" customWidth="1"/>
    <col min="15113" max="15113" width="0" style="25" hidden="1" customWidth="1"/>
    <col min="15114" max="15114" width="8.28515625" style="25" customWidth="1"/>
    <col min="15115" max="15360" width="9.140625" style="25"/>
    <col min="15361" max="15361" width="0" style="25" hidden="1" customWidth="1"/>
    <col min="15362" max="15362" width="1.28515625" style="25" customWidth="1"/>
    <col min="15363" max="15363" width="9.140625" style="25"/>
    <col min="15364" max="15364" width="13" style="25" customWidth="1"/>
    <col min="15365" max="15365" width="9.140625" style="25"/>
    <col min="15366" max="15366" width="13.28515625" style="25" customWidth="1"/>
    <col min="15367" max="15367" width="15.5703125" style="25" customWidth="1"/>
    <col min="15368" max="15368" width="16.7109375" style="25" customWidth="1"/>
    <col min="15369" max="15369" width="0" style="25" hidden="1" customWidth="1"/>
    <col min="15370" max="15370" width="8.28515625" style="25" customWidth="1"/>
    <col min="15371" max="15616" width="9.140625" style="25"/>
    <col min="15617" max="15617" width="0" style="25" hidden="1" customWidth="1"/>
    <col min="15618" max="15618" width="1.28515625" style="25" customWidth="1"/>
    <col min="15619" max="15619" width="9.140625" style="25"/>
    <col min="15620" max="15620" width="13" style="25" customWidth="1"/>
    <col min="15621" max="15621" width="9.140625" style="25"/>
    <col min="15622" max="15622" width="13.28515625" style="25" customWidth="1"/>
    <col min="15623" max="15623" width="15.5703125" style="25" customWidth="1"/>
    <col min="15624" max="15624" width="16.7109375" style="25" customWidth="1"/>
    <col min="15625" max="15625" width="0" style="25" hidden="1" customWidth="1"/>
    <col min="15626" max="15626" width="8.28515625" style="25" customWidth="1"/>
    <col min="15627" max="15872" width="9.140625" style="25"/>
    <col min="15873" max="15873" width="0" style="25" hidden="1" customWidth="1"/>
    <col min="15874" max="15874" width="1.28515625" style="25" customWidth="1"/>
    <col min="15875" max="15875" width="9.140625" style="25"/>
    <col min="15876" max="15876" width="13" style="25" customWidth="1"/>
    <col min="15877" max="15877" width="9.140625" style="25"/>
    <col min="15878" max="15878" width="13.28515625" style="25" customWidth="1"/>
    <col min="15879" max="15879" width="15.5703125" style="25" customWidth="1"/>
    <col min="15880" max="15880" width="16.7109375" style="25" customWidth="1"/>
    <col min="15881" max="15881" width="0" style="25" hidden="1" customWidth="1"/>
    <col min="15882" max="15882" width="8.28515625" style="25" customWidth="1"/>
    <col min="15883" max="16128" width="9.140625" style="25"/>
    <col min="16129" max="16129" width="0" style="25" hidden="1" customWidth="1"/>
    <col min="16130" max="16130" width="1.28515625" style="25" customWidth="1"/>
    <col min="16131" max="16131" width="9.140625" style="25"/>
    <col min="16132" max="16132" width="13" style="25" customWidth="1"/>
    <col min="16133" max="16133" width="9.140625" style="25"/>
    <col min="16134" max="16134" width="13.28515625" style="25" customWidth="1"/>
    <col min="16135" max="16135" width="15.5703125" style="25" customWidth="1"/>
    <col min="16136" max="16136" width="16.7109375" style="25" customWidth="1"/>
    <col min="16137" max="16137" width="0" style="25" hidden="1" customWidth="1"/>
    <col min="16138" max="16138" width="8.28515625" style="25" customWidth="1"/>
    <col min="16139" max="16384" width="9.140625" style="25"/>
  </cols>
  <sheetData>
    <row r="1" spans="1:11" ht="15.75">
      <c r="A1" s="238"/>
      <c r="B1" s="238"/>
      <c r="C1" s="535" t="s">
        <v>766</v>
      </c>
      <c r="D1" s="238"/>
      <c r="E1" s="238"/>
      <c r="F1" s="536"/>
      <c r="G1" s="536"/>
      <c r="H1" s="537"/>
      <c r="I1" s="536"/>
      <c r="J1" s="238"/>
      <c r="K1" s="238"/>
    </row>
    <row r="2" spans="1:11" ht="15">
      <c r="A2" s="238"/>
      <c r="B2" s="238"/>
      <c r="C2" s="538" t="s">
        <v>829</v>
      </c>
      <c r="D2" s="238"/>
      <c r="E2" s="238"/>
      <c r="F2" s="536"/>
      <c r="G2" s="536"/>
      <c r="H2" s="537"/>
      <c r="I2" s="536"/>
      <c r="J2" s="238"/>
      <c r="K2" s="238"/>
    </row>
    <row r="3" spans="1:11" ht="15">
      <c r="A3" s="238"/>
      <c r="B3" s="238"/>
      <c r="C3" s="538" t="s">
        <v>830</v>
      </c>
      <c r="D3" s="238"/>
      <c r="E3" s="238"/>
      <c r="F3" s="536"/>
      <c r="G3" s="536"/>
      <c r="H3" s="537"/>
      <c r="I3" s="536"/>
      <c r="J3" s="238"/>
      <c r="K3" s="238"/>
    </row>
    <row r="4" spans="1:11">
      <c r="A4" s="238"/>
      <c r="B4" s="238"/>
      <c r="C4" s="539"/>
      <c r="D4" s="238"/>
      <c r="E4" s="238"/>
      <c r="F4" s="536"/>
      <c r="G4" s="536"/>
      <c r="H4" s="537"/>
      <c r="I4" s="536"/>
      <c r="J4" s="238"/>
      <c r="K4" s="238"/>
    </row>
    <row r="5" spans="1:11" ht="15" customHeight="1">
      <c r="A5" s="238"/>
      <c r="B5" s="238"/>
      <c r="C5" s="540" t="s">
        <v>33</v>
      </c>
      <c r="D5" s="541" t="s">
        <v>10</v>
      </c>
      <c r="E5" s="542"/>
      <c r="F5" s="543"/>
      <c r="G5" s="543"/>
      <c r="H5" s="544"/>
      <c r="I5" s="545"/>
      <c r="J5" s="238"/>
      <c r="K5" s="238"/>
    </row>
    <row r="6" spans="1:11" s="150" customFormat="1" ht="12.75" customHeight="1">
      <c r="A6" s="151"/>
      <c r="B6" s="151"/>
      <c r="C6" s="139" t="s">
        <v>767</v>
      </c>
      <c r="D6" s="151" t="s">
        <v>768</v>
      </c>
      <c r="E6" s="546"/>
      <c r="F6" s="140"/>
      <c r="G6" s="547"/>
      <c r="H6" s="152"/>
      <c r="I6" s="140"/>
      <c r="J6" s="151"/>
      <c r="K6" s="151"/>
    </row>
    <row r="7" spans="1:11" s="150" customFormat="1" ht="12.75" customHeight="1">
      <c r="A7" s="151"/>
      <c r="B7" s="151"/>
      <c r="C7" s="139"/>
      <c r="D7" s="151" t="s">
        <v>769</v>
      </c>
      <c r="E7" s="546"/>
      <c r="F7" s="140"/>
      <c r="G7" s="547"/>
      <c r="H7" s="152"/>
      <c r="I7" s="140"/>
      <c r="J7" s="151"/>
      <c r="K7" s="151"/>
    </row>
    <row r="8" spans="1:11" s="150" customFormat="1" ht="12.75" customHeight="1">
      <c r="A8" s="151"/>
      <c r="B8" s="151"/>
      <c r="C8" s="139"/>
      <c r="D8" s="151" t="s">
        <v>770</v>
      </c>
      <c r="E8" s="546"/>
      <c r="F8" s="140"/>
      <c r="G8" s="547"/>
      <c r="H8" s="152"/>
      <c r="I8" s="140"/>
      <c r="J8" s="151"/>
      <c r="K8" s="151"/>
    </row>
    <row r="9" spans="1:11" s="150" customFormat="1" ht="12.75" customHeight="1">
      <c r="A9" s="151"/>
      <c r="B9" s="151"/>
      <c r="C9" s="139"/>
      <c r="D9" s="151" t="s">
        <v>771</v>
      </c>
      <c r="E9" s="546"/>
      <c r="F9" s="140"/>
      <c r="G9" s="547"/>
      <c r="H9" s="152"/>
      <c r="I9" s="140"/>
      <c r="J9" s="151"/>
      <c r="K9" s="151"/>
    </row>
    <row r="10" spans="1:11" s="150" customFormat="1" ht="12.75" customHeight="1">
      <c r="A10" s="151"/>
      <c r="B10" s="151"/>
      <c r="C10" s="139"/>
      <c r="D10" s="151"/>
      <c r="E10" s="546"/>
      <c r="F10" s="140"/>
      <c r="G10" s="547"/>
      <c r="H10" s="152"/>
      <c r="I10" s="140"/>
      <c r="J10" s="151"/>
      <c r="K10" s="151"/>
    </row>
    <row r="11" spans="1:11">
      <c r="A11" s="238"/>
      <c r="B11" s="238"/>
      <c r="C11" s="548" t="s">
        <v>462</v>
      </c>
      <c r="D11" s="542" t="s">
        <v>772</v>
      </c>
      <c r="E11" s="542"/>
      <c r="F11" s="543"/>
      <c r="G11" s="543"/>
      <c r="H11" s="244"/>
      <c r="I11" s="545"/>
      <c r="J11" s="238"/>
      <c r="K11" s="238"/>
    </row>
    <row r="12" spans="1:11" s="150" customFormat="1" ht="12.75" customHeight="1">
      <c r="A12" s="151"/>
      <c r="B12" s="151"/>
      <c r="C12" s="139" t="s">
        <v>773</v>
      </c>
      <c r="D12" s="151" t="s">
        <v>774</v>
      </c>
      <c r="E12" s="549"/>
      <c r="F12" s="140"/>
      <c r="G12" s="152"/>
      <c r="H12" s="152"/>
      <c r="I12" s="140"/>
      <c r="J12" s="151"/>
      <c r="K12" s="151"/>
    </row>
    <row r="13" spans="1:11" s="150" customFormat="1" ht="12.75" customHeight="1">
      <c r="A13" s="151"/>
      <c r="B13" s="151"/>
      <c r="C13" s="139" t="s">
        <v>47</v>
      </c>
      <c r="D13" s="151" t="s">
        <v>775</v>
      </c>
      <c r="E13" s="549"/>
      <c r="F13" s="140"/>
      <c r="G13" s="152"/>
      <c r="H13" s="152"/>
      <c r="I13" s="140"/>
      <c r="J13" s="151"/>
      <c r="K13" s="151"/>
    </row>
    <row r="14" spans="1:11" s="150" customFormat="1" ht="12.75" customHeight="1">
      <c r="A14" s="151"/>
      <c r="B14" s="151"/>
      <c r="C14" s="139"/>
      <c r="D14" s="151"/>
      <c r="E14" s="549"/>
      <c r="F14" s="140"/>
      <c r="G14" s="152"/>
      <c r="H14" s="152"/>
      <c r="I14" s="140"/>
      <c r="J14" s="151"/>
      <c r="K14" s="151"/>
    </row>
    <row r="15" spans="1:11" s="150" customFormat="1" ht="12.75" customHeight="1">
      <c r="A15" s="151"/>
      <c r="B15" s="151"/>
      <c r="C15" s="550"/>
      <c r="D15" s="142" t="s">
        <v>48</v>
      </c>
      <c r="E15" s="551">
        <v>10</v>
      </c>
      <c r="F15" s="144"/>
      <c r="G15" s="760">
        <v>0</v>
      </c>
      <c r="H15" s="143">
        <f>E15*G15</f>
        <v>0</v>
      </c>
      <c r="I15" s="140"/>
      <c r="J15" s="151"/>
      <c r="K15" s="151"/>
    </row>
    <row r="16" spans="1:11" s="150" customFormat="1" ht="12.75" customHeight="1">
      <c r="A16" s="151"/>
      <c r="B16" s="151"/>
      <c r="C16" s="139"/>
      <c r="D16" s="151"/>
      <c r="E16" s="549"/>
      <c r="F16" s="140"/>
      <c r="G16" s="152"/>
      <c r="H16" s="152"/>
      <c r="I16" s="140"/>
      <c r="J16" s="151"/>
      <c r="K16" s="151"/>
    </row>
    <row r="17" spans="1:11" s="150" customFormat="1" ht="12.75" customHeight="1">
      <c r="A17" s="151"/>
      <c r="B17" s="151"/>
      <c r="C17" s="552" t="s">
        <v>776</v>
      </c>
      <c r="D17" s="552" t="s">
        <v>777</v>
      </c>
      <c r="E17" s="238"/>
      <c r="F17" s="536"/>
      <c r="G17" s="553"/>
      <c r="H17" s="554"/>
      <c r="I17" s="140"/>
      <c r="J17" s="151"/>
      <c r="K17" s="151"/>
    </row>
    <row r="18" spans="1:11" s="150" customFormat="1" ht="12.75" customHeight="1">
      <c r="A18" s="151"/>
      <c r="B18" s="151"/>
      <c r="C18" s="552"/>
      <c r="D18" s="552" t="s">
        <v>778</v>
      </c>
      <c r="E18" s="238"/>
      <c r="F18" s="536"/>
      <c r="G18" s="553"/>
      <c r="H18" s="554"/>
      <c r="I18" s="140"/>
      <c r="J18" s="151"/>
      <c r="K18" s="151"/>
    </row>
    <row r="19" spans="1:11" s="150" customFormat="1" ht="12.75" customHeight="1">
      <c r="A19" s="151"/>
      <c r="B19" s="151"/>
      <c r="C19" s="552" t="s">
        <v>779</v>
      </c>
      <c r="D19" s="552" t="s">
        <v>780</v>
      </c>
      <c r="E19" s="238"/>
      <c r="F19" s="536"/>
      <c r="G19" s="553"/>
      <c r="H19" s="554"/>
      <c r="I19" s="140"/>
      <c r="J19" s="151"/>
      <c r="K19" s="151"/>
    </row>
    <row r="20" spans="1:11" s="150" customFormat="1" ht="12.75" customHeight="1">
      <c r="A20" s="151"/>
      <c r="B20" s="151"/>
      <c r="C20" s="552"/>
      <c r="D20" s="552" t="s">
        <v>781</v>
      </c>
      <c r="E20" s="238"/>
      <c r="F20" s="536"/>
      <c r="G20" s="553"/>
      <c r="H20" s="554"/>
      <c r="I20" s="140"/>
      <c r="J20" s="151"/>
      <c r="K20" s="151"/>
    </row>
    <row r="21" spans="1:11" s="150" customFormat="1" ht="12.75" customHeight="1">
      <c r="A21" s="151"/>
      <c r="B21" s="151"/>
      <c r="C21" s="552"/>
      <c r="D21" s="552"/>
      <c r="E21" s="238"/>
      <c r="F21" s="536"/>
      <c r="G21" s="553"/>
      <c r="H21" s="554"/>
      <c r="I21" s="140"/>
      <c r="J21" s="151"/>
      <c r="K21" s="151"/>
    </row>
    <row r="22" spans="1:11" s="150" customFormat="1" ht="12.75" customHeight="1">
      <c r="A22" s="151"/>
      <c r="B22" s="151"/>
      <c r="C22" s="550"/>
      <c r="D22" s="142" t="s">
        <v>43</v>
      </c>
      <c r="E22" s="551">
        <v>20</v>
      </c>
      <c r="F22" s="144"/>
      <c r="G22" s="760">
        <v>0</v>
      </c>
      <c r="H22" s="143">
        <f>E22*G22</f>
        <v>0</v>
      </c>
      <c r="I22" s="140"/>
      <c r="J22" s="151"/>
      <c r="K22" s="151"/>
    </row>
    <row r="23" spans="1:11" s="150" customFormat="1" ht="12.75" customHeight="1">
      <c r="A23" s="151"/>
      <c r="B23" s="151"/>
      <c r="C23" s="139"/>
      <c r="D23" s="151"/>
      <c r="E23" s="546"/>
      <c r="F23" s="140"/>
      <c r="G23" s="547"/>
      <c r="H23" s="152"/>
      <c r="I23" s="140"/>
      <c r="J23" s="151"/>
      <c r="K23" s="151"/>
    </row>
    <row r="24" spans="1:11" s="150" customFormat="1" ht="12.75" customHeight="1">
      <c r="A24" s="151"/>
      <c r="B24" s="151"/>
      <c r="C24" s="139" t="s">
        <v>782</v>
      </c>
      <c r="D24" s="151" t="s">
        <v>783</v>
      </c>
      <c r="E24" s="549"/>
      <c r="F24" s="140"/>
      <c r="G24" s="547"/>
      <c r="H24" s="152"/>
      <c r="I24" s="140"/>
      <c r="J24" s="151"/>
      <c r="K24" s="151"/>
    </row>
    <row r="25" spans="1:11" s="150" customFormat="1" ht="12.75" customHeight="1">
      <c r="A25" s="151"/>
      <c r="B25" s="151"/>
      <c r="C25" s="139"/>
      <c r="D25" s="151" t="s">
        <v>784</v>
      </c>
      <c r="E25" s="549"/>
      <c r="F25" s="140"/>
      <c r="G25" s="547"/>
      <c r="H25" s="152"/>
      <c r="I25" s="140"/>
      <c r="J25" s="151"/>
      <c r="K25" s="151"/>
    </row>
    <row r="26" spans="1:11" s="150" customFormat="1" ht="12.75" customHeight="1">
      <c r="A26" s="151"/>
      <c r="B26" s="151"/>
      <c r="C26" s="139"/>
      <c r="D26" s="151"/>
      <c r="E26" s="549"/>
      <c r="F26" s="140"/>
      <c r="G26" s="547"/>
      <c r="H26" s="152"/>
      <c r="I26" s="140"/>
      <c r="J26" s="151"/>
      <c r="K26" s="151"/>
    </row>
    <row r="27" spans="1:11" s="150" customFormat="1" ht="12.75" customHeight="1">
      <c r="A27" s="151"/>
      <c r="B27" s="151"/>
      <c r="C27" s="550"/>
      <c r="D27" s="142" t="s">
        <v>48</v>
      </c>
      <c r="E27" s="551">
        <v>11</v>
      </c>
      <c r="F27" s="144"/>
      <c r="G27" s="760">
        <v>0</v>
      </c>
      <c r="H27" s="143">
        <f>E27*G27</f>
        <v>0</v>
      </c>
      <c r="I27" s="140"/>
      <c r="J27" s="151"/>
      <c r="K27" s="151"/>
    </row>
    <row r="28" spans="1:11" s="150" customFormat="1" ht="12.75" customHeight="1">
      <c r="A28" s="151"/>
      <c r="B28" s="151"/>
      <c r="C28" s="139"/>
      <c r="D28" s="151"/>
      <c r="E28" s="555"/>
      <c r="F28" s="140"/>
      <c r="G28" s="152"/>
      <c r="H28" s="152"/>
      <c r="I28" s="140"/>
      <c r="J28" s="151"/>
      <c r="K28" s="151"/>
    </row>
    <row r="29" spans="1:11" s="150" customFormat="1" ht="12.75" customHeight="1">
      <c r="A29" s="151"/>
      <c r="B29" s="151"/>
      <c r="C29" s="139" t="s">
        <v>785</v>
      </c>
      <c r="D29" s="151" t="s">
        <v>786</v>
      </c>
      <c r="E29" s="549"/>
      <c r="F29" s="140"/>
      <c r="G29" s="547"/>
      <c r="H29" s="152"/>
      <c r="I29" s="140"/>
      <c r="J29" s="151"/>
      <c r="K29" s="151"/>
    </row>
    <row r="30" spans="1:11" s="150" customFormat="1" ht="12.75" customHeight="1">
      <c r="A30" s="151"/>
      <c r="B30" s="151"/>
      <c r="C30" s="139"/>
      <c r="D30" s="151" t="s">
        <v>787</v>
      </c>
      <c r="E30" s="549"/>
      <c r="F30" s="140"/>
      <c r="G30" s="547"/>
      <c r="H30" s="152"/>
      <c r="I30" s="140"/>
      <c r="J30" s="151"/>
      <c r="K30" s="151"/>
    </row>
    <row r="31" spans="1:11" s="150" customFormat="1" ht="12.75" customHeight="1">
      <c r="A31" s="151"/>
      <c r="B31" s="151"/>
      <c r="C31" s="139" t="s">
        <v>47</v>
      </c>
      <c r="D31" s="151" t="s">
        <v>788</v>
      </c>
      <c r="E31" s="549"/>
      <c r="F31" s="140"/>
      <c r="G31" s="547"/>
      <c r="H31" s="152"/>
      <c r="I31" s="140"/>
      <c r="J31" s="151"/>
      <c r="K31" s="151"/>
    </row>
    <row r="32" spans="1:11" s="150" customFormat="1" ht="12.75" customHeight="1">
      <c r="A32" s="151"/>
      <c r="B32" s="151"/>
      <c r="C32" s="139"/>
      <c r="D32" s="151"/>
      <c r="E32" s="549"/>
      <c r="F32" s="140"/>
      <c r="G32" s="547"/>
      <c r="H32" s="152"/>
      <c r="I32" s="140"/>
      <c r="J32" s="151"/>
      <c r="K32" s="151"/>
    </row>
    <row r="33" spans="1:11" s="150" customFormat="1" ht="12.75" customHeight="1">
      <c r="A33" s="151"/>
      <c r="B33" s="151"/>
      <c r="C33" s="550"/>
      <c r="D33" s="142" t="s">
        <v>49</v>
      </c>
      <c r="E33" s="551">
        <v>7</v>
      </c>
      <c r="F33" s="144"/>
      <c r="G33" s="760">
        <v>0</v>
      </c>
      <c r="H33" s="143">
        <f>E33*G33</f>
        <v>0</v>
      </c>
      <c r="I33" s="140"/>
      <c r="J33" s="151"/>
      <c r="K33" s="151"/>
    </row>
    <row r="34" spans="1:11" s="150" customFormat="1" ht="12.75" customHeight="1">
      <c r="A34" s="151"/>
      <c r="B34" s="151"/>
      <c r="C34" s="139"/>
      <c r="D34" s="151"/>
      <c r="E34" s="555"/>
      <c r="F34" s="140"/>
      <c r="G34" s="152"/>
      <c r="H34" s="152"/>
      <c r="I34" s="140"/>
      <c r="J34" s="151"/>
      <c r="K34" s="151"/>
    </row>
    <row r="35" spans="1:11" s="150" customFormat="1" ht="12.75" customHeight="1">
      <c r="A35" s="151"/>
      <c r="B35" s="151"/>
      <c r="C35" s="139" t="s">
        <v>789</v>
      </c>
      <c r="D35" s="151" t="s">
        <v>790</v>
      </c>
      <c r="E35" s="549"/>
      <c r="F35" s="140"/>
      <c r="G35" s="547"/>
      <c r="H35" s="152"/>
      <c r="I35" s="140"/>
      <c r="J35" s="151"/>
      <c r="K35" s="151"/>
    </row>
    <row r="36" spans="1:11" s="150" customFormat="1" ht="12.75" customHeight="1">
      <c r="A36" s="151"/>
      <c r="B36" s="151"/>
      <c r="C36" s="139"/>
      <c r="D36" s="151" t="s">
        <v>791</v>
      </c>
      <c r="E36" s="549"/>
      <c r="F36" s="140"/>
      <c r="G36" s="547"/>
      <c r="H36" s="152"/>
      <c r="I36" s="140"/>
      <c r="J36" s="151"/>
      <c r="K36" s="151"/>
    </row>
    <row r="37" spans="1:11" s="150" customFormat="1" ht="12.75" customHeight="1">
      <c r="A37" s="151"/>
      <c r="B37" s="151"/>
      <c r="C37" s="139"/>
      <c r="D37" s="151"/>
      <c r="E37" s="549"/>
      <c r="F37" s="140"/>
      <c r="G37" s="547"/>
      <c r="H37" s="152"/>
      <c r="I37" s="140"/>
      <c r="J37" s="151"/>
      <c r="K37" s="151"/>
    </row>
    <row r="38" spans="1:11" s="150" customFormat="1" ht="12.75" customHeight="1">
      <c r="A38" s="151"/>
      <c r="B38" s="151"/>
      <c r="C38" s="550"/>
      <c r="D38" s="142" t="s">
        <v>49</v>
      </c>
      <c r="E38" s="551">
        <v>15</v>
      </c>
      <c r="F38" s="144"/>
      <c r="G38" s="760">
        <v>0</v>
      </c>
      <c r="H38" s="143">
        <f>E38*G38</f>
        <v>0</v>
      </c>
      <c r="I38" s="140"/>
      <c r="J38" s="151"/>
      <c r="K38" s="151"/>
    </row>
    <row r="39" spans="1:11" s="150" customFormat="1" ht="12.75" customHeight="1">
      <c r="A39" s="151"/>
      <c r="B39" s="151"/>
      <c r="C39" s="139"/>
      <c r="D39" s="151"/>
      <c r="E39" s="555"/>
      <c r="F39" s="140"/>
      <c r="G39" s="152"/>
      <c r="H39" s="152"/>
      <c r="I39" s="140"/>
      <c r="J39" s="151"/>
      <c r="K39" s="151"/>
    </row>
    <row r="40" spans="1:11" s="150" customFormat="1" ht="12.75" customHeight="1">
      <c r="A40" s="151"/>
      <c r="B40" s="151"/>
      <c r="C40" s="139" t="s">
        <v>789</v>
      </c>
      <c r="D40" s="151" t="s">
        <v>792</v>
      </c>
      <c r="E40" s="549"/>
      <c r="F40" s="140"/>
      <c r="G40" s="547"/>
      <c r="H40" s="152"/>
      <c r="I40" s="140"/>
      <c r="J40" s="151"/>
      <c r="K40" s="151"/>
    </row>
    <row r="41" spans="1:11" s="150" customFormat="1" ht="12.75" customHeight="1">
      <c r="A41" s="151"/>
      <c r="B41" s="151"/>
      <c r="C41" s="139"/>
      <c r="D41" s="151"/>
      <c r="E41" s="549"/>
      <c r="F41" s="140"/>
      <c r="G41" s="547"/>
      <c r="H41" s="152"/>
      <c r="I41" s="140"/>
      <c r="J41" s="151"/>
      <c r="K41" s="151"/>
    </row>
    <row r="42" spans="1:11" s="150" customFormat="1" ht="12.75" customHeight="1">
      <c r="A42" s="151"/>
      <c r="B42" s="151"/>
      <c r="C42" s="550"/>
      <c r="D42" s="142" t="s">
        <v>49</v>
      </c>
      <c r="E42" s="551">
        <v>20</v>
      </c>
      <c r="F42" s="144"/>
      <c r="G42" s="760">
        <v>0</v>
      </c>
      <c r="H42" s="143">
        <f>E42*G42</f>
        <v>0</v>
      </c>
      <c r="I42" s="140"/>
      <c r="J42" s="151"/>
      <c r="K42" s="151"/>
    </row>
    <row r="43" spans="1:11" s="150" customFormat="1" ht="12.75" customHeight="1">
      <c r="A43" s="151"/>
      <c r="B43" s="151"/>
      <c r="C43" s="139"/>
      <c r="D43" s="151"/>
      <c r="E43" s="549"/>
      <c r="F43" s="140"/>
      <c r="G43" s="152"/>
      <c r="H43" s="152"/>
      <c r="I43" s="140"/>
      <c r="J43" s="151"/>
      <c r="K43" s="151"/>
    </row>
    <row r="44" spans="1:11" s="150" customFormat="1" ht="12.75" customHeight="1">
      <c r="A44" s="151"/>
      <c r="B44" s="151"/>
      <c r="C44" s="139" t="s">
        <v>793</v>
      </c>
      <c r="D44" s="151" t="s">
        <v>794</v>
      </c>
      <c r="E44" s="549"/>
      <c r="F44" s="140"/>
      <c r="G44" s="152"/>
      <c r="H44" s="152"/>
      <c r="I44" s="140"/>
      <c r="J44" s="151"/>
      <c r="K44" s="151"/>
    </row>
    <row r="45" spans="1:11" s="150" customFormat="1" ht="12.75" customHeight="1">
      <c r="A45" s="151"/>
      <c r="B45" s="151"/>
      <c r="C45" s="139"/>
      <c r="D45" s="151" t="s">
        <v>795</v>
      </c>
      <c r="E45" s="549"/>
      <c r="F45" s="140"/>
      <c r="G45" s="152"/>
      <c r="H45" s="152"/>
      <c r="I45" s="140"/>
      <c r="J45" s="151"/>
      <c r="K45" s="151"/>
    </row>
    <row r="46" spans="1:11" s="150" customFormat="1" ht="12.75" customHeight="1">
      <c r="A46" s="151"/>
      <c r="B46" s="151"/>
      <c r="C46" s="550"/>
      <c r="D46" s="142" t="s">
        <v>270</v>
      </c>
      <c r="E46" s="551">
        <v>1</v>
      </c>
      <c r="F46" s="144"/>
      <c r="G46" s="760">
        <f>SUM(H15:H42)*0.2</f>
        <v>0</v>
      </c>
      <c r="H46" s="143">
        <f>G46</f>
        <v>0</v>
      </c>
      <c r="I46" s="140"/>
      <c r="J46" s="151"/>
      <c r="K46" s="151"/>
    </row>
    <row r="47" spans="1:11" ht="15">
      <c r="A47" s="238"/>
      <c r="B47" s="238"/>
      <c r="C47" s="556"/>
      <c r="D47" s="557" t="s">
        <v>42</v>
      </c>
      <c r="E47" s="558"/>
      <c r="F47" s="559"/>
      <c r="G47" s="559"/>
      <c r="H47" s="560">
        <f>SUM(H12:H46)</f>
        <v>0</v>
      </c>
      <c r="I47" s="143"/>
      <c r="J47" s="561"/>
      <c r="K47" s="238"/>
    </row>
    <row r="48" spans="1:11" ht="15">
      <c r="A48" s="238"/>
      <c r="B48" s="238"/>
      <c r="C48" s="562"/>
      <c r="D48" s="563"/>
      <c r="E48" s="564"/>
      <c r="F48" s="565"/>
      <c r="G48" s="565"/>
      <c r="H48" s="152"/>
      <c r="I48" s="152"/>
      <c r="J48" s="561"/>
      <c r="K48" s="238"/>
    </row>
    <row r="49" spans="2:11" s="26" customFormat="1">
      <c r="D49" s="26" t="s">
        <v>796</v>
      </c>
      <c r="F49" s="566"/>
      <c r="H49" s="567"/>
    </row>
    <row r="50" spans="2:11" s="26" customFormat="1">
      <c r="D50" s="26" t="s">
        <v>797</v>
      </c>
      <c r="H50" s="567"/>
    </row>
    <row r="51" spans="2:11" s="26" customFormat="1">
      <c r="D51" s="25" t="s">
        <v>839</v>
      </c>
      <c r="H51" s="567"/>
    </row>
    <row r="52" spans="2:11" s="26" customFormat="1">
      <c r="D52" s="25" t="s">
        <v>838</v>
      </c>
      <c r="H52" s="567"/>
    </row>
    <row r="53" spans="2:11" s="26" customFormat="1">
      <c r="D53" s="25" t="s">
        <v>840</v>
      </c>
      <c r="H53" s="567"/>
    </row>
    <row r="54" spans="2:11" s="26" customFormat="1">
      <c r="D54" s="25" t="s">
        <v>841</v>
      </c>
      <c r="H54" s="567"/>
      <c r="K54" s="149"/>
    </row>
    <row r="55" spans="2:11">
      <c r="H55" s="27"/>
    </row>
    <row r="56" spans="2:11" s="30" customFormat="1">
      <c r="B56" s="283"/>
    </row>
    <row r="57" spans="2:11" s="30" customFormat="1" ht="15.75">
      <c r="B57" s="283"/>
      <c r="D57" s="268" t="s">
        <v>32</v>
      </c>
      <c r="E57" s="268"/>
    </row>
    <row r="58" spans="2:11" s="30" customFormat="1">
      <c r="B58" s="283"/>
      <c r="D58" s="34"/>
    </row>
    <row r="59" spans="2:11" s="30" customFormat="1">
      <c r="C59" s="283"/>
    </row>
    <row r="60" spans="2:11" s="30" customFormat="1" ht="15.75">
      <c r="C60" s="568" t="s">
        <v>33</v>
      </c>
      <c r="D60" s="172" t="s">
        <v>10</v>
      </c>
      <c r="E60" s="569"/>
      <c r="F60" s="174"/>
      <c r="G60" s="570"/>
      <c r="H60" s="571"/>
    </row>
    <row r="61" spans="2:11" s="30" customFormat="1" ht="12.75" customHeight="1">
      <c r="C61" s="572"/>
      <c r="D61" s="246"/>
      <c r="E61" s="151"/>
      <c r="F61" s="248"/>
      <c r="G61" s="573"/>
    </row>
    <row r="62" spans="2:11" s="30" customFormat="1" ht="12.75" customHeight="1">
      <c r="C62" s="277" t="s">
        <v>462</v>
      </c>
      <c r="D62" s="32" t="s">
        <v>798</v>
      </c>
      <c r="E62" s="32"/>
      <c r="F62" s="32"/>
      <c r="G62" s="32"/>
      <c r="H62" s="24"/>
    </row>
    <row r="63" spans="2:11" s="30" customFormat="1" ht="12.75" customHeight="1">
      <c r="C63" s="572"/>
      <c r="D63" s="246"/>
      <c r="E63" s="151"/>
      <c r="F63" s="248"/>
      <c r="G63" s="573"/>
    </row>
    <row r="64" spans="2:11" s="30" customFormat="1" ht="15.75" customHeight="1">
      <c r="C64" s="556"/>
      <c r="D64" s="557" t="s">
        <v>42</v>
      </c>
      <c r="E64" s="558"/>
      <c r="F64" s="559"/>
      <c r="G64" s="574"/>
      <c r="H64" s="575">
        <f>H47</f>
        <v>0</v>
      </c>
    </row>
    <row r="65" spans="1:9" s="30" customFormat="1" ht="12.75" customHeight="1">
      <c r="C65" s="572"/>
      <c r="D65" s="246"/>
      <c r="E65" s="151"/>
      <c r="F65" s="248"/>
      <c r="G65" s="573"/>
      <c r="H65" s="34"/>
    </row>
    <row r="66" spans="1:9" s="30" customFormat="1" ht="12.75" customHeight="1">
      <c r="C66" s="572"/>
      <c r="D66" s="246"/>
      <c r="E66" s="151"/>
      <c r="F66" s="248"/>
      <c r="G66" s="573"/>
      <c r="H66" s="34"/>
    </row>
    <row r="67" spans="1:9" s="30" customFormat="1" ht="13.5" thickBot="1">
      <c r="A67" s="280"/>
      <c r="B67" s="280"/>
      <c r="C67" s="576"/>
      <c r="D67" s="280"/>
      <c r="E67" s="280"/>
      <c r="F67" s="280"/>
      <c r="G67" s="280"/>
      <c r="H67" s="577"/>
    </row>
    <row r="68" spans="1:9" s="30" customFormat="1" ht="16.5" thickTop="1" thickBot="1">
      <c r="A68" s="280"/>
      <c r="B68" s="280"/>
      <c r="C68" s="279"/>
      <c r="D68" s="280"/>
      <c r="E68" s="280"/>
      <c r="F68" s="280"/>
      <c r="G68" s="281" t="s">
        <v>2</v>
      </c>
      <c r="H68" s="578">
        <f>SUM(H64:H65)</f>
        <v>0</v>
      </c>
      <c r="I68" s="579"/>
    </row>
    <row r="69" spans="1:9" s="30" customFormat="1" ht="13.5" thickTop="1">
      <c r="C69" s="283"/>
      <c r="H69" s="34"/>
    </row>
    <row r="70" spans="1:9" s="30" customFormat="1" ht="15">
      <c r="C70" s="283"/>
      <c r="F70" s="32"/>
      <c r="G70" s="580" t="s">
        <v>799</v>
      </c>
      <c r="H70" s="581">
        <f>H68*0.22</f>
        <v>0</v>
      </c>
    </row>
    <row r="71" spans="1:9" s="30" customFormat="1" ht="15">
      <c r="C71" s="283"/>
      <c r="F71" s="32"/>
      <c r="G71" s="580"/>
      <c r="H71" s="198"/>
    </row>
    <row r="72" spans="1:9" s="30" customFormat="1" ht="15.75" thickBot="1">
      <c r="A72" s="280"/>
      <c r="B72" s="280"/>
      <c r="C72" s="279"/>
      <c r="D72" s="280"/>
      <c r="E72" s="280"/>
      <c r="F72" s="280"/>
      <c r="G72" s="281" t="s">
        <v>38</v>
      </c>
      <c r="H72" s="582">
        <f>SUM(H68:H70)</f>
        <v>0</v>
      </c>
    </row>
    <row r="73" spans="1:9" s="30" customFormat="1" ht="15.75" thickTop="1">
      <c r="C73" s="283"/>
      <c r="F73" s="32"/>
      <c r="G73" s="580"/>
      <c r="H73" s="583"/>
    </row>
    <row r="75" spans="1:9">
      <c r="H75" s="27"/>
    </row>
    <row r="76" spans="1:9">
      <c r="H76" s="27"/>
    </row>
    <row r="77" spans="1:9">
      <c r="H77" s="27"/>
    </row>
    <row r="78" spans="1:9">
      <c r="H78" s="27"/>
    </row>
    <row r="79" spans="1:9">
      <c r="H79" s="27"/>
    </row>
    <row r="80" spans="1:9">
      <c r="H80" s="27"/>
    </row>
    <row r="81" spans="8:8">
      <c r="H81" s="27"/>
    </row>
    <row r="82" spans="8:8">
      <c r="H82" s="27"/>
    </row>
    <row r="83" spans="8:8">
      <c r="H83" s="27"/>
    </row>
    <row r="84" spans="8:8">
      <c r="H84" s="27"/>
    </row>
    <row r="85" spans="8:8">
      <c r="H85" s="27"/>
    </row>
    <row r="86" spans="8:8">
      <c r="H86" s="27"/>
    </row>
    <row r="87" spans="8:8">
      <c r="H87" s="27"/>
    </row>
    <row r="88" spans="8:8">
      <c r="H88" s="27"/>
    </row>
    <row r="89" spans="8:8">
      <c r="H89" s="27"/>
    </row>
    <row r="90" spans="8:8">
      <c r="H90" s="27"/>
    </row>
    <row r="91" spans="8:8">
      <c r="H91" s="27"/>
    </row>
  </sheetData>
  <pageMargins left="1.1811023622047245" right="0.59055118110236227" top="0.98425196850393704" bottom="0.78740157480314965" header="0" footer="0"/>
  <pageSetup paperSize="9" firstPageNumber="2" orientation="portrait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0 - SKUPNA REKAPITULACIJA</vt:lpstr>
      <vt:lpstr>1 - NOVOGRADNJA MOSTU</vt:lpstr>
      <vt:lpstr>2 - CESTA</vt:lpstr>
      <vt:lpstr>3.1-VGU-Sevnična</vt:lpstr>
      <vt:lpstr>3.2-VGU-Bela</vt:lpstr>
      <vt:lpstr>4-TK vodi</vt:lpstr>
      <vt:lpstr>5-CR-NN</vt:lpstr>
      <vt:lpstr>6- OBVOZNA CESTA</vt:lpstr>
      <vt:lpstr>7-Rušitev</vt:lpstr>
      <vt:lpstr>'0 - SKUPNA REKAPITULACIJA'!Področje_tiskanja</vt:lpstr>
      <vt:lpstr>'1 - NOVOGRADNJA MOSTU'!Področje_tiskanja</vt:lpstr>
      <vt:lpstr>'2 - CESTA'!Področje_tiskanja</vt:lpstr>
      <vt:lpstr>'3.1-VGU-Sevnična'!Področje_tiskanja</vt:lpstr>
      <vt:lpstr>'3.2-VGU-Bela'!Področje_tiskanja</vt:lpstr>
      <vt:lpstr>'4-TK vodi'!Področje_tiskanja</vt:lpstr>
      <vt:lpstr>'5-CR-NN'!Področje_tiskanja</vt:lpstr>
      <vt:lpstr>'6- OBVOZNA CESTA'!Področje_tiskanja</vt:lpstr>
      <vt:lpstr>'4-TK vodi'!Print_Area_MI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2021-02-12T11:38:06Z</dcterms:modified>
</cp:coreProperties>
</file>